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oja plocha\ACER\Žalobín ihrisko\Žalobín PZ\VO\Zmluva\"/>
    </mc:Choice>
  </mc:AlternateContent>
  <bookViews>
    <workbookView xWindow="0" yWindow="0" windowWidth="17970" windowHeight="7890"/>
  </bookViews>
  <sheets>
    <sheet name="Rekapitulácia" sheetId="1" r:id="rId1"/>
    <sheet name="SO 14629" sheetId="2" r:id="rId2"/>
    <sheet name="SO 14630" sheetId="3" r:id="rId3"/>
  </sheets>
  <definedNames>
    <definedName name="_xlnm.Print_Area" localSheetId="1">'SO 14629'!$B$2:$V$235</definedName>
    <definedName name="_xlnm.Print_Area" localSheetId="2">'SO 14630'!$B$2:$V$139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1" i="3" l="1"/>
  <c r="L120" i="3"/>
  <c r="L119" i="3"/>
  <c r="L118" i="3"/>
  <c r="L117" i="3"/>
  <c r="L116" i="3"/>
  <c r="L115" i="3"/>
  <c r="L114" i="3"/>
  <c r="L113" i="3"/>
  <c r="L112" i="3"/>
  <c r="L220" i="2"/>
  <c r="L204" i="2"/>
  <c r="L166" i="2" l="1"/>
  <c r="L165" i="2"/>
  <c r="L129" i="2" l="1"/>
  <c r="L118" i="2"/>
  <c r="F9" i="1" l="1"/>
  <c r="D9" i="1"/>
  <c r="E8" i="1"/>
  <c r="E7" i="1"/>
  <c r="E9" i="1" s="1"/>
  <c r="P19" i="3"/>
  <c r="Z139" i="3"/>
  <c r="V136" i="3"/>
  <c r="V138" i="3" s="1"/>
  <c r="I62" i="3" s="1"/>
  <c r="M136" i="3"/>
  <c r="M138" i="3" s="1"/>
  <c r="F62" i="3" s="1"/>
  <c r="K135" i="3"/>
  <c r="J135" i="3"/>
  <c r="S135" i="3"/>
  <c r="L135" i="3"/>
  <c r="I135" i="3"/>
  <c r="K134" i="3"/>
  <c r="J134" i="3"/>
  <c r="S134" i="3"/>
  <c r="L134" i="3"/>
  <c r="I134" i="3"/>
  <c r="V128" i="3"/>
  <c r="V130" i="3" s="1"/>
  <c r="I58" i="3" s="1"/>
  <c r="M128" i="3"/>
  <c r="F57" i="3" s="1"/>
  <c r="K127" i="3"/>
  <c r="J127" i="3"/>
  <c r="S127" i="3"/>
  <c r="L127" i="3"/>
  <c r="I127" i="3"/>
  <c r="K126" i="3"/>
  <c r="J126" i="3"/>
  <c r="S126" i="3"/>
  <c r="L126" i="3"/>
  <c r="I126" i="3"/>
  <c r="K125" i="3"/>
  <c r="J125" i="3"/>
  <c r="S125" i="3"/>
  <c r="S128" i="3" s="1"/>
  <c r="H57" i="3" s="1"/>
  <c r="L125" i="3"/>
  <c r="I125" i="3"/>
  <c r="I128" i="3" s="1"/>
  <c r="G57" i="3" s="1"/>
  <c r="V122" i="3"/>
  <c r="K121" i="3"/>
  <c r="J121" i="3"/>
  <c r="S121" i="3"/>
  <c r="M121" i="3"/>
  <c r="I121" i="3"/>
  <c r="K120" i="3"/>
  <c r="J120" i="3"/>
  <c r="S120" i="3"/>
  <c r="M120" i="3"/>
  <c r="I120" i="3"/>
  <c r="K119" i="3"/>
  <c r="J119" i="3"/>
  <c r="S119" i="3"/>
  <c r="M119" i="3"/>
  <c r="I119" i="3"/>
  <c r="K118" i="3"/>
  <c r="J118" i="3"/>
  <c r="S118" i="3"/>
  <c r="M118" i="3"/>
  <c r="I118" i="3"/>
  <c r="K117" i="3"/>
  <c r="J117" i="3"/>
  <c r="S117" i="3"/>
  <c r="M117" i="3"/>
  <c r="I117" i="3"/>
  <c r="K116" i="3"/>
  <c r="J116" i="3"/>
  <c r="S116" i="3"/>
  <c r="M116" i="3"/>
  <c r="I116" i="3"/>
  <c r="K115" i="3"/>
  <c r="J115" i="3"/>
  <c r="S115" i="3"/>
  <c r="M115" i="3"/>
  <c r="I115" i="3"/>
  <c r="K114" i="3"/>
  <c r="J114" i="3"/>
  <c r="S114" i="3"/>
  <c r="M114" i="3"/>
  <c r="I114" i="3"/>
  <c r="K113" i="3"/>
  <c r="J113" i="3"/>
  <c r="S113" i="3"/>
  <c r="M113" i="3"/>
  <c r="I113" i="3"/>
  <c r="K112" i="3"/>
  <c r="J112" i="3"/>
  <c r="S112" i="3"/>
  <c r="M112" i="3"/>
  <c r="I112" i="3"/>
  <c r="K111" i="3"/>
  <c r="J111" i="3"/>
  <c r="S111" i="3"/>
  <c r="L111" i="3"/>
  <c r="I111" i="3"/>
  <c r="K110" i="3"/>
  <c r="J110" i="3"/>
  <c r="S110" i="3"/>
  <c r="L110" i="3"/>
  <c r="I110" i="3"/>
  <c r="K109" i="3"/>
  <c r="J109" i="3"/>
  <c r="S109" i="3"/>
  <c r="L109" i="3"/>
  <c r="I109" i="3"/>
  <c r="K108" i="3"/>
  <c r="J108" i="3"/>
  <c r="S108" i="3"/>
  <c r="L108" i="3"/>
  <c r="I108" i="3"/>
  <c r="K107" i="3"/>
  <c r="J107" i="3"/>
  <c r="S107" i="3"/>
  <c r="L107" i="3"/>
  <c r="I107" i="3"/>
  <c r="K106" i="3"/>
  <c r="J106" i="3"/>
  <c r="S106" i="3"/>
  <c r="L106" i="3"/>
  <c r="I106" i="3"/>
  <c r="K105" i="3"/>
  <c r="J105" i="3"/>
  <c r="S105" i="3"/>
  <c r="L105" i="3"/>
  <c r="I105" i="3"/>
  <c r="K104" i="3"/>
  <c r="J104" i="3"/>
  <c r="S104" i="3"/>
  <c r="L104" i="3"/>
  <c r="I104" i="3"/>
  <c r="K103" i="3"/>
  <c r="J103" i="3"/>
  <c r="S103" i="3"/>
  <c r="L103" i="3"/>
  <c r="I103" i="3"/>
  <c r="K102" i="3"/>
  <c r="J102" i="3"/>
  <c r="S102" i="3"/>
  <c r="L102" i="3"/>
  <c r="I102" i="3"/>
  <c r="K101" i="3"/>
  <c r="J101" i="3"/>
  <c r="S101" i="3"/>
  <c r="L101" i="3"/>
  <c r="I101" i="3"/>
  <c r="K100" i="3"/>
  <c r="J100" i="3"/>
  <c r="S100" i="3"/>
  <c r="L100" i="3"/>
  <c r="I100" i="3"/>
  <c r="K99" i="3"/>
  <c r="J99" i="3"/>
  <c r="S99" i="3"/>
  <c r="L99" i="3"/>
  <c r="I99" i="3"/>
  <c r="K98" i="3"/>
  <c r="J98" i="3"/>
  <c r="S98" i="3"/>
  <c r="L98" i="3"/>
  <c r="I98" i="3"/>
  <c r="K97" i="3"/>
  <c r="J97" i="3"/>
  <c r="S97" i="3"/>
  <c r="L97" i="3"/>
  <c r="I97" i="3"/>
  <c r="K96" i="3"/>
  <c r="J96" i="3"/>
  <c r="S96" i="3"/>
  <c r="L96" i="3"/>
  <c r="I96" i="3"/>
  <c r="K95" i="3"/>
  <c r="H29" i="3" s="1"/>
  <c r="P29" i="3" s="1"/>
  <c r="J95" i="3"/>
  <c r="S95" i="3"/>
  <c r="L95" i="3"/>
  <c r="I95" i="3"/>
  <c r="K94" i="3"/>
  <c r="J94" i="3"/>
  <c r="S94" i="3"/>
  <c r="L94" i="3"/>
  <c r="I94" i="3"/>
  <c r="K93" i="3"/>
  <c r="J93" i="3"/>
  <c r="S93" i="3"/>
  <c r="L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K85" i="3"/>
  <c r="J85" i="3"/>
  <c r="S85" i="3"/>
  <c r="L85" i="3"/>
  <c r="I85" i="3"/>
  <c r="K84" i="3"/>
  <c r="J84" i="3"/>
  <c r="S84" i="3"/>
  <c r="L84" i="3"/>
  <c r="I84" i="3"/>
  <c r="K83" i="3"/>
  <c r="J83" i="3"/>
  <c r="S83" i="3"/>
  <c r="L83" i="3"/>
  <c r="I83" i="3"/>
  <c r="K82" i="3"/>
  <c r="J82" i="3"/>
  <c r="S82" i="3"/>
  <c r="L82" i="3"/>
  <c r="I82" i="3"/>
  <c r="K81" i="3"/>
  <c r="J81" i="3"/>
  <c r="S81" i="3"/>
  <c r="L81" i="3"/>
  <c r="I81" i="3"/>
  <c r="Z235" i="2"/>
  <c r="V232" i="2"/>
  <c r="I73" i="2" s="1"/>
  <c r="M232" i="2"/>
  <c r="F73" i="2" s="1"/>
  <c r="K231" i="2"/>
  <c r="J231" i="2"/>
  <c r="S231" i="2"/>
  <c r="L231" i="2"/>
  <c r="I231" i="2"/>
  <c r="K230" i="2"/>
  <c r="J230" i="2"/>
  <c r="S230" i="2"/>
  <c r="L230" i="2"/>
  <c r="L232" i="2" s="1"/>
  <c r="E73" i="2" s="1"/>
  <c r="I230" i="2"/>
  <c r="V227" i="2"/>
  <c r="I72" i="2" s="1"/>
  <c r="M227" i="2"/>
  <c r="F72" i="2" s="1"/>
  <c r="K226" i="2"/>
  <c r="J226" i="2"/>
  <c r="S226" i="2"/>
  <c r="L226" i="2"/>
  <c r="I226" i="2"/>
  <c r="K225" i="2"/>
  <c r="J225" i="2"/>
  <c r="S225" i="2"/>
  <c r="L225" i="2"/>
  <c r="I225" i="2"/>
  <c r="K224" i="2"/>
  <c r="J224" i="2"/>
  <c r="S224" i="2"/>
  <c r="S227" i="2" s="1"/>
  <c r="H72" i="2" s="1"/>
  <c r="L224" i="2"/>
  <c r="I224" i="2"/>
  <c r="V221" i="2"/>
  <c r="I71" i="2" s="1"/>
  <c r="K220" i="2"/>
  <c r="J220" i="2"/>
  <c r="S220" i="2"/>
  <c r="M220" i="2"/>
  <c r="M221" i="2" s="1"/>
  <c r="F71" i="2" s="1"/>
  <c r="I220" i="2"/>
  <c r="K219" i="2"/>
  <c r="J219" i="2"/>
  <c r="S219" i="2"/>
  <c r="L219" i="2"/>
  <c r="I219" i="2"/>
  <c r="K218" i="2"/>
  <c r="J218" i="2"/>
  <c r="S218" i="2"/>
  <c r="L218" i="2"/>
  <c r="I218" i="2"/>
  <c r="K217" i="2"/>
  <c r="J217" i="2"/>
  <c r="S217" i="2"/>
  <c r="L217" i="2"/>
  <c r="I217" i="2"/>
  <c r="K216" i="2"/>
  <c r="J216" i="2"/>
  <c r="S216" i="2"/>
  <c r="L216" i="2"/>
  <c r="I216" i="2"/>
  <c r="K215" i="2"/>
  <c r="J215" i="2"/>
  <c r="S215" i="2"/>
  <c r="L215" i="2"/>
  <c r="I215" i="2"/>
  <c r="K214" i="2"/>
  <c r="J214" i="2"/>
  <c r="S214" i="2"/>
  <c r="L214" i="2"/>
  <c r="I214" i="2"/>
  <c r="V211" i="2"/>
  <c r="I70" i="2" s="1"/>
  <c r="K210" i="2"/>
  <c r="J210" i="2"/>
  <c r="S210" i="2"/>
  <c r="M210" i="2"/>
  <c r="M211" i="2" s="1"/>
  <c r="F70" i="2" s="1"/>
  <c r="I210" i="2"/>
  <c r="K209" i="2"/>
  <c r="J209" i="2"/>
  <c r="S209" i="2"/>
  <c r="L209" i="2"/>
  <c r="I209" i="2"/>
  <c r="K208" i="2"/>
  <c r="J208" i="2"/>
  <c r="S208" i="2"/>
  <c r="S211" i="2" s="1"/>
  <c r="H70" i="2" s="1"/>
  <c r="L208" i="2"/>
  <c r="I208" i="2"/>
  <c r="V205" i="2"/>
  <c r="I69" i="2" s="1"/>
  <c r="K204" i="2"/>
  <c r="J204" i="2"/>
  <c r="S204" i="2"/>
  <c r="M204" i="2"/>
  <c r="M205" i="2" s="1"/>
  <c r="F69" i="2" s="1"/>
  <c r="I204" i="2"/>
  <c r="K203" i="2"/>
  <c r="J203" i="2"/>
  <c r="S203" i="2"/>
  <c r="L203" i="2"/>
  <c r="I203" i="2"/>
  <c r="K202" i="2"/>
  <c r="J202" i="2"/>
  <c r="S202" i="2"/>
  <c r="L202" i="2"/>
  <c r="I202" i="2"/>
  <c r="K201" i="2"/>
  <c r="J201" i="2"/>
  <c r="S201" i="2"/>
  <c r="L201" i="2"/>
  <c r="I201" i="2"/>
  <c r="K200" i="2"/>
  <c r="J200" i="2"/>
  <c r="S200" i="2"/>
  <c r="L200" i="2"/>
  <c r="I200" i="2"/>
  <c r="K199" i="2"/>
  <c r="J199" i="2"/>
  <c r="S199" i="2"/>
  <c r="L199" i="2"/>
  <c r="I199" i="2"/>
  <c r="K198" i="2"/>
  <c r="J198" i="2"/>
  <c r="S198" i="2"/>
  <c r="L198" i="2"/>
  <c r="I198" i="2"/>
  <c r="K197" i="2"/>
  <c r="J197" i="2"/>
  <c r="S197" i="2"/>
  <c r="L197" i="2"/>
  <c r="I197" i="2"/>
  <c r="K196" i="2"/>
  <c r="J196" i="2"/>
  <c r="S196" i="2"/>
  <c r="L196" i="2"/>
  <c r="I196" i="2"/>
  <c r="K195" i="2"/>
  <c r="J195" i="2"/>
  <c r="S195" i="2"/>
  <c r="L195" i="2"/>
  <c r="I195" i="2"/>
  <c r="K194" i="2"/>
  <c r="J194" i="2"/>
  <c r="S194" i="2"/>
  <c r="L194" i="2"/>
  <c r="I194" i="2"/>
  <c r="K193" i="2"/>
  <c r="J193" i="2"/>
  <c r="S193" i="2"/>
  <c r="L193" i="2"/>
  <c r="I193" i="2"/>
  <c r="V190" i="2"/>
  <c r="I68" i="2" s="1"/>
  <c r="M190" i="2"/>
  <c r="F68" i="2" s="1"/>
  <c r="K189" i="2"/>
  <c r="J189" i="2"/>
  <c r="S189" i="2"/>
  <c r="L189" i="2"/>
  <c r="I189" i="2"/>
  <c r="K188" i="2"/>
  <c r="J188" i="2"/>
  <c r="S188" i="2"/>
  <c r="L188" i="2"/>
  <c r="I188" i="2"/>
  <c r="K187" i="2"/>
  <c r="J187" i="2"/>
  <c r="S187" i="2"/>
  <c r="L187" i="2"/>
  <c r="I187" i="2"/>
  <c r="K186" i="2"/>
  <c r="J186" i="2"/>
  <c r="S186" i="2"/>
  <c r="L186" i="2"/>
  <c r="I186" i="2"/>
  <c r="K185" i="2"/>
  <c r="J185" i="2"/>
  <c r="S185" i="2"/>
  <c r="L185" i="2"/>
  <c r="I185" i="2"/>
  <c r="K184" i="2"/>
  <c r="J184" i="2"/>
  <c r="S184" i="2"/>
  <c r="L184" i="2"/>
  <c r="I184" i="2"/>
  <c r="K183" i="2"/>
  <c r="J183" i="2"/>
  <c r="S183" i="2"/>
  <c r="L183" i="2"/>
  <c r="I183" i="2"/>
  <c r="K182" i="2"/>
  <c r="J182" i="2"/>
  <c r="S182" i="2"/>
  <c r="L182" i="2"/>
  <c r="I182" i="2"/>
  <c r="K181" i="2"/>
  <c r="J181" i="2"/>
  <c r="S181" i="2"/>
  <c r="L181" i="2"/>
  <c r="I181" i="2"/>
  <c r="K180" i="2"/>
  <c r="J180" i="2"/>
  <c r="S180" i="2"/>
  <c r="L180" i="2"/>
  <c r="I180" i="2"/>
  <c r="K179" i="2"/>
  <c r="J179" i="2"/>
  <c r="S179" i="2"/>
  <c r="L179" i="2"/>
  <c r="I179" i="2"/>
  <c r="K178" i="2"/>
  <c r="J178" i="2"/>
  <c r="S178" i="2"/>
  <c r="L178" i="2"/>
  <c r="I178" i="2"/>
  <c r="K177" i="2"/>
  <c r="J177" i="2"/>
  <c r="S177" i="2"/>
  <c r="L177" i="2"/>
  <c r="I177" i="2"/>
  <c r="K176" i="2"/>
  <c r="J176" i="2"/>
  <c r="S176" i="2"/>
  <c r="L176" i="2"/>
  <c r="I176" i="2"/>
  <c r="K175" i="2"/>
  <c r="J175" i="2"/>
  <c r="S175" i="2"/>
  <c r="L175" i="2"/>
  <c r="I175" i="2"/>
  <c r="V172" i="2"/>
  <c r="I67" i="2" s="1"/>
  <c r="M172" i="2"/>
  <c r="F67" i="2" s="1"/>
  <c r="K171" i="2"/>
  <c r="J171" i="2"/>
  <c r="S171" i="2"/>
  <c r="L171" i="2"/>
  <c r="I171" i="2"/>
  <c r="K170" i="2"/>
  <c r="J170" i="2"/>
  <c r="S170" i="2"/>
  <c r="S172" i="2" s="1"/>
  <c r="H67" i="2" s="1"/>
  <c r="L170" i="2"/>
  <c r="I170" i="2"/>
  <c r="V167" i="2"/>
  <c r="I66" i="2" s="1"/>
  <c r="K166" i="2"/>
  <c r="J166" i="2"/>
  <c r="S166" i="2"/>
  <c r="M166" i="2"/>
  <c r="I166" i="2"/>
  <c r="K165" i="2"/>
  <c r="J165" i="2"/>
  <c r="S165" i="2"/>
  <c r="M165" i="2"/>
  <c r="I165" i="2"/>
  <c r="K164" i="2"/>
  <c r="J164" i="2"/>
  <c r="S164" i="2"/>
  <c r="L164" i="2"/>
  <c r="I164" i="2"/>
  <c r="K163" i="2"/>
  <c r="J163" i="2"/>
  <c r="S163" i="2"/>
  <c r="L163" i="2"/>
  <c r="I163" i="2"/>
  <c r="K162" i="2"/>
  <c r="J162" i="2"/>
  <c r="S162" i="2"/>
  <c r="L162" i="2"/>
  <c r="I162" i="2"/>
  <c r="K161" i="2"/>
  <c r="J161" i="2"/>
  <c r="S161" i="2"/>
  <c r="L161" i="2"/>
  <c r="I161" i="2"/>
  <c r="K160" i="2"/>
  <c r="J160" i="2"/>
  <c r="S160" i="2"/>
  <c r="L160" i="2"/>
  <c r="I160" i="2"/>
  <c r="K159" i="2"/>
  <c r="J159" i="2"/>
  <c r="S159" i="2"/>
  <c r="L159" i="2"/>
  <c r="I159" i="2"/>
  <c r="K158" i="2"/>
  <c r="J158" i="2"/>
  <c r="S158" i="2"/>
  <c r="S167" i="2" s="1"/>
  <c r="H66" i="2" s="1"/>
  <c r="L158" i="2"/>
  <c r="I158" i="2"/>
  <c r="V155" i="2"/>
  <c r="I65" i="2" s="1"/>
  <c r="K154" i="2"/>
  <c r="J154" i="2"/>
  <c r="S154" i="2"/>
  <c r="M154" i="2"/>
  <c r="M155" i="2" s="1"/>
  <c r="F65" i="2" s="1"/>
  <c r="I154" i="2"/>
  <c r="K153" i="2"/>
  <c r="J153" i="2"/>
  <c r="S153" i="2"/>
  <c r="L153" i="2"/>
  <c r="I153" i="2"/>
  <c r="K152" i="2"/>
  <c r="J152" i="2"/>
  <c r="S152" i="2"/>
  <c r="L152" i="2"/>
  <c r="I152" i="2"/>
  <c r="V149" i="2"/>
  <c r="K148" i="2"/>
  <c r="J148" i="2"/>
  <c r="S148" i="2"/>
  <c r="M148" i="2"/>
  <c r="I148" i="2"/>
  <c r="K147" i="2"/>
  <c r="J147" i="2"/>
  <c r="S147" i="2"/>
  <c r="M147" i="2"/>
  <c r="I147" i="2"/>
  <c r="K146" i="2"/>
  <c r="J146" i="2"/>
  <c r="S146" i="2"/>
  <c r="L146" i="2"/>
  <c r="I146" i="2"/>
  <c r="K145" i="2"/>
  <c r="J145" i="2"/>
  <c r="S145" i="2"/>
  <c r="L145" i="2"/>
  <c r="I145" i="2"/>
  <c r="K144" i="2"/>
  <c r="J144" i="2"/>
  <c r="S144" i="2"/>
  <c r="S149" i="2" s="1"/>
  <c r="H64" i="2" s="1"/>
  <c r="L144" i="2"/>
  <c r="I144" i="2"/>
  <c r="V138" i="2"/>
  <c r="I60" i="2" s="1"/>
  <c r="M138" i="2"/>
  <c r="F60" i="2" s="1"/>
  <c r="K137" i="2"/>
  <c r="J137" i="2"/>
  <c r="S137" i="2"/>
  <c r="S138" i="2" s="1"/>
  <c r="H60" i="2" s="1"/>
  <c r="L137" i="2"/>
  <c r="L138" i="2" s="1"/>
  <c r="E60" i="2" s="1"/>
  <c r="I137" i="2"/>
  <c r="I138" i="2" s="1"/>
  <c r="G60" i="2" s="1"/>
  <c r="V134" i="2"/>
  <c r="I59" i="2" s="1"/>
  <c r="M134" i="2"/>
  <c r="F59" i="2" s="1"/>
  <c r="K133" i="2"/>
  <c r="J133" i="2"/>
  <c r="S133" i="2"/>
  <c r="L133" i="2"/>
  <c r="I133" i="2"/>
  <c r="K132" i="2"/>
  <c r="J132" i="2"/>
  <c r="S132" i="2"/>
  <c r="L132" i="2"/>
  <c r="I132" i="2"/>
  <c r="K131" i="2"/>
  <c r="J131" i="2"/>
  <c r="S131" i="2"/>
  <c r="L131" i="2"/>
  <c r="I131" i="2"/>
  <c r="K130" i="2"/>
  <c r="J130" i="2"/>
  <c r="S130" i="2"/>
  <c r="L130" i="2"/>
  <c r="I130" i="2"/>
  <c r="K129" i="2"/>
  <c r="J129" i="2"/>
  <c r="S129" i="2"/>
  <c r="I129" i="2"/>
  <c r="K128" i="2"/>
  <c r="J128" i="2"/>
  <c r="S128" i="2"/>
  <c r="L128" i="2"/>
  <c r="I128" i="2"/>
  <c r="K127" i="2"/>
  <c r="J127" i="2"/>
  <c r="S127" i="2"/>
  <c r="L127" i="2"/>
  <c r="I127" i="2"/>
  <c r="K126" i="2"/>
  <c r="J126" i="2"/>
  <c r="S126" i="2"/>
  <c r="L126" i="2"/>
  <c r="I126" i="2"/>
  <c r="K125" i="2"/>
  <c r="J125" i="2"/>
  <c r="S125" i="2"/>
  <c r="L125" i="2"/>
  <c r="I125" i="2"/>
  <c r="K124" i="2"/>
  <c r="J124" i="2"/>
  <c r="S124" i="2"/>
  <c r="L124" i="2"/>
  <c r="I124" i="2"/>
  <c r="K123" i="2"/>
  <c r="J123" i="2"/>
  <c r="S123" i="2"/>
  <c r="L123" i="2"/>
  <c r="I123" i="2"/>
  <c r="K122" i="2"/>
  <c r="J122" i="2"/>
  <c r="S122" i="2"/>
  <c r="L122" i="2"/>
  <c r="I122" i="2"/>
  <c r="V119" i="2"/>
  <c r="I58" i="2" s="1"/>
  <c r="K118" i="2"/>
  <c r="J118" i="2"/>
  <c r="S118" i="2"/>
  <c r="M118" i="2"/>
  <c r="M119" i="2" s="1"/>
  <c r="F58" i="2" s="1"/>
  <c r="I118" i="2"/>
  <c r="K117" i="2"/>
  <c r="J117" i="2"/>
  <c r="S117" i="2"/>
  <c r="L117" i="2"/>
  <c r="I117" i="2"/>
  <c r="K116" i="2"/>
  <c r="J116" i="2"/>
  <c r="S116" i="2"/>
  <c r="L116" i="2"/>
  <c r="I116" i="2"/>
  <c r="K115" i="2"/>
  <c r="J115" i="2"/>
  <c r="S115" i="2"/>
  <c r="L115" i="2"/>
  <c r="I115" i="2"/>
  <c r="K114" i="2"/>
  <c r="J114" i="2"/>
  <c r="S114" i="2"/>
  <c r="L114" i="2"/>
  <c r="I114" i="2"/>
  <c r="K113" i="2"/>
  <c r="J113" i="2"/>
  <c r="S113" i="2"/>
  <c r="L113" i="2"/>
  <c r="I113" i="2"/>
  <c r="K112" i="2"/>
  <c r="J112" i="2"/>
  <c r="S112" i="2"/>
  <c r="L112" i="2"/>
  <c r="I112" i="2"/>
  <c r="K111" i="2"/>
  <c r="J111" i="2"/>
  <c r="S111" i="2"/>
  <c r="L111" i="2"/>
  <c r="I111" i="2"/>
  <c r="K110" i="2"/>
  <c r="J110" i="2"/>
  <c r="S110" i="2"/>
  <c r="L110" i="2"/>
  <c r="I110" i="2"/>
  <c r="K109" i="2"/>
  <c r="J109" i="2"/>
  <c r="S109" i="2"/>
  <c r="L109" i="2"/>
  <c r="I109" i="2"/>
  <c r="K108" i="2"/>
  <c r="J108" i="2"/>
  <c r="S108" i="2"/>
  <c r="L108" i="2"/>
  <c r="I108" i="2"/>
  <c r="K107" i="2"/>
  <c r="J107" i="2"/>
  <c r="S107" i="2"/>
  <c r="L107" i="2"/>
  <c r="I107" i="2"/>
  <c r="K106" i="2"/>
  <c r="J106" i="2"/>
  <c r="S106" i="2"/>
  <c r="L106" i="2"/>
  <c r="I106" i="2"/>
  <c r="K105" i="2"/>
  <c r="J105" i="2"/>
  <c r="S105" i="2"/>
  <c r="L105" i="2"/>
  <c r="I105" i="2"/>
  <c r="K104" i="2"/>
  <c r="J104" i="2"/>
  <c r="S104" i="2"/>
  <c r="L104" i="2"/>
  <c r="I104" i="2"/>
  <c r="K103" i="2"/>
  <c r="J103" i="2"/>
  <c r="S103" i="2"/>
  <c r="S119" i="2" s="1"/>
  <c r="H58" i="2" s="1"/>
  <c r="L103" i="2"/>
  <c r="I103" i="2"/>
  <c r="K102" i="2"/>
  <c r="J102" i="2"/>
  <c r="S102" i="2"/>
  <c r="L102" i="2"/>
  <c r="I102" i="2"/>
  <c r="V99" i="2"/>
  <c r="I57" i="2" s="1"/>
  <c r="M99" i="2"/>
  <c r="F57" i="2" s="1"/>
  <c r="K98" i="2"/>
  <c r="J98" i="2"/>
  <c r="S98" i="2"/>
  <c r="S99" i="2" s="1"/>
  <c r="H57" i="2" s="1"/>
  <c r="L98" i="2"/>
  <c r="L99" i="2" s="1"/>
  <c r="E57" i="2" s="1"/>
  <c r="I98" i="2"/>
  <c r="I99" i="2" s="1"/>
  <c r="G57" i="2" s="1"/>
  <c r="V95" i="2"/>
  <c r="M95" i="2"/>
  <c r="K94" i="2"/>
  <c r="J94" i="2"/>
  <c r="S94" i="2"/>
  <c r="L94" i="2"/>
  <c r="I94" i="2"/>
  <c r="K93" i="2"/>
  <c r="J93" i="2"/>
  <c r="S93" i="2"/>
  <c r="L93" i="2"/>
  <c r="I93" i="2"/>
  <c r="P19" i="2"/>
  <c r="S134" i="2" l="1"/>
  <c r="H59" i="2" s="1"/>
  <c r="V234" i="2"/>
  <c r="I74" i="2" s="1"/>
  <c r="S155" i="2"/>
  <c r="H65" i="2" s="1"/>
  <c r="H29" i="2"/>
  <c r="P29" i="2" s="1"/>
  <c r="S190" i="2"/>
  <c r="H68" i="2" s="1"/>
  <c r="S221" i="2"/>
  <c r="H71" i="2" s="1"/>
  <c r="S232" i="2"/>
  <c r="H73" i="2" s="1"/>
  <c r="V139" i="3"/>
  <c r="I64" i="3" s="1"/>
  <c r="S136" i="3"/>
  <c r="H61" i="3" s="1"/>
  <c r="K139" i="3"/>
  <c r="K8" i="1" s="1"/>
  <c r="S205" i="2"/>
  <c r="H69" i="2" s="1"/>
  <c r="L128" i="3"/>
  <c r="E57" i="3" s="1"/>
  <c r="I227" i="2"/>
  <c r="G72" i="2" s="1"/>
  <c r="L227" i="2"/>
  <c r="E72" i="2" s="1"/>
  <c r="L205" i="2"/>
  <c r="E69" i="2" s="1"/>
  <c r="I211" i="2"/>
  <c r="G70" i="2" s="1"/>
  <c r="L211" i="2"/>
  <c r="E70" i="2" s="1"/>
  <c r="I172" i="2"/>
  <c r="G67" i="2" s="1"/>
  <c r="M167" i="2"/>
  <c r="F66" i="2" s="1"/>
  <c r="K235" i="2"/>
  <c r="K7" i="1" s="1"/>
  <c r="I167" i="2"/>
  <c r="G66" i="2" s="1"/>
  <c r="L167" i="2"/>
  <c r="E66" i="2" s="1"/>
  <c r="L149" i="2"/>
  <c r="E64" i="2" s="1"/>
  <c r="I134" i="2"/>
  <c r="G59" i="2" s="1"/>
  <c r="L134" i="2"/>
  <c r="E59" i="2" s="1"/>
  <c r="L119" i="2"/>
  <c r="E58" i="2" s="1"/>
  <c r="I119" i="2"/>
  <c r="G58" i="2" s="1"/>
  <c r="L155" i="2"/>
  <c r="E65" i="2" s="1"/>
  <c r="I155" i="2"/>
  <c r="G65" i="2" s="1"/>
  <c r="L172" i="2"/>
  <c r="E67" i="2" s="1"/>
  <c r="L190" i="2"/>
  <c r="E68" i="2" s="1"/>
  <c r="I190" i="2"/>
  <c r="G68" i="2" s="1"/>
  <c r="I205" i="2"/>
  <c r="G69" i="2" s="1"/>
  <c r="L221" i="2"/>
  <c r="E71" i="2" s="1"/>
  <c r="I221" i="2"/>
  <c r="G71" i="2" s="1"/>
  <c r="I232" i="2"/>
  <c r="G73" i="2" s="1"/>
  <c r="L122" i="3"/>
  <c r="E56" i="3" s="1"/>
  <c r="I122" i="3"/>
  <c r="G56" i="3" s="1"/>
  <c r="M122" i="3"/>
  <c r="F56" i="3" s="1"/>
  <c r="S122" i="3"/>
  <c r="H56" i="3" s="1"/>
  <c r="I57" i="3"/>
  <c r="L136" i="3"/>
  <c r="E61" i="3" s="1"/>
  <c r="I61" i="3"/>
  <c r="I56" i="3"/>
  <c r="I136" i="3"/>
  <c r="G61" i="3" s="1"/>
  <c r="F61" i="3"/>
  <c r="S95" i="2"/>
  <c r="H56" i="2" s="1"/>
  <c r="S140" i="2"/>
  <c r="H61" i="2" s="1"/>
  <c r="I95" i="2"/>
  <c r="G56" i="2" s="1"/>
  <c r="F56" i="2"/>
  <c r="M140" i="2"/>
  <c r="F61" i="2" s="1"/>
  <c r="D15" i="2" s="1"/>
  <c r="I64" i="2"/>
  <c r="L95" i="2"/>
  <c r="E56" i="2" s="1"/>
  <c r="I56" i="2"/>
  <c r="V140" i="2"/>
  <c r="I61" i="2" s="1"/>
  <c r="I149" i="2"/>
  <c r="G64" i="2" s="1"/>
  <c r="M149" i="2"/>
  <c r="F64" i="2" s="1"/>
  <c r="S234" i="2" l="1"/>
  <c r="H74" i="2" s="1"/>
  <c r="S138" i="3"/>
  <c r="H62" i="3" s="1"/>
  <c r="I130" i="3"/>
  <c r="G58" i="3" s="1"/>
  <c r="E17" i="3" s="1"/>
  <c r="E22" i="3" s="1"/>
  <c r="L130" i="3"/>
  <c r="E58" i="3" s="1"/>
  <c r="C17" i="3" s="1"/>
  <c r="L234" i="2"/>
  <c r="E74" i="2" s="1"/>
  <c r="C16" i="2" s="1"/>
  <c r="M130" i="3"/>
  <c r="F58" i="3" s="1"/>
  <c r="D17" i="3" s="1"/>
  <c r="L138" i="3"/>
  <c r="E62" i="3" s="1"/>
  <c r="S130" i="3"/>
  <c r="H58" i="3" s="1"/>
  <c r="I138" i="3"/>
  <c r="G62" i="3" s="1"/>
  <c r="M234" i="2"/>
  <c r="F74" i="2" s="1"/>
  <c r="D16" i="2" s="1"/>
  <c r="I234" i="2"/>
  <c r="G74" i="2" s="1"/>
  <c r="E16" i="2" s="1"/>
  <c r="V235" i="2"/>
  <c r="I76" i="2" s="1"/>
  <c r="S235" i="2"/>
  <c r="H76" i="2" s="1"/>
  <c r="I140" i="2"/>
  <c r="G61" i="2" s="1"/>
  <c r="E15" i="2" s="1"/>
  <c r="L140" i="2"/>
  <c r="E61" i="2" s="1"/>
  <c r="C15" i="2" s="1"/>
  <c r="S139" i="3" l="1"/>
  <c r="H64" i="3" s="1"/>
  <c r="P21" i="3"/>
  <c r="P23" i="3"/>
  <c r="E21" i="3"/>
  <c r="E23" i="3"/>
  <c r="P22" i="3"/>
  <c r="E19" i="3"/>
  <c r="E19" i="2"/>
  <c r="P22" i="2"/>
  <c r="E22" i="2"/>
  <c r="P21" i="2"/>
  <c r="I235" i="2"/>
  <c r="E21" i="2"/>
  <c r="P23" i="2"/>
  <c r="M139" i="3"/>
  <c r="F64" i="3" s="1"/>
  <c r="I139" i="3"/>
  <c r="B8" i="1" s="1"/>
  <c r="L139" i="3"/>
  <c r="E64" i="3" s="1"/>
  <c r="E23" i="2"/>
  <c r="M235" i="2"/>
  <c r="F76" i="2" s="1"/>
  <c r="L235" i="2"/>
  <c r="E76" i="2" s="1"/>
  <c r="P25" i="3" l="1"/>
  <c r="C8" i="1" s="1"/>
  <c r="P25" i="2"/>
  <c r="P27" i="2" s="1"/>
  <c r="H28" i="2" s="1"/>
  <c r="P28" i="2" s="1"/>
  <c r="P30" i="2" s="1"/>
  <c r="G76" i="2"/>
  <c r="B7" i="1"/>
  <c r="G64" i="3"/>
  <c r="P27" i="3" l="1"/>
  <c r="H28" i="3" s="1"/>
  <c r="P28" i="3" s="1"/>
  <c r="P30" i="3" s="1"/>
  <c r="C7" i="1"/>
  <c r="C9" i="1" s="1"/>
  <c r="G8" i="1"/>
  <c r="B9" i="1"/>
  <c r="G7" i="1" l="1"/>
  <c r="G9" i="1" s="1"/>
  <c r="B10" i="1" s="1"/>
  <c r="G10" i="1" s="1"/>
  <c r="B11" i="1" l="1"/>
  <c r="G11" i="1" s="1"/>
  <c r="G12" i="1" s="1"/>
</calcChain>
</file>

<file path=xl/sharedStrings.xml><?xml version="1.0" encoding="utf-8"?>
<sst xmlns="http://schemas.openxmlformats.org/spreadsheetml/2006/main" count="689" uniqueCount="391">
  <si>
    <t>Rekapitulácia rozpočtu</t>
  </si>
  <si>
    <t>Stavba Stavebné úpravy požiarnej zbrojnice - Žalobín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</si>
  <si>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</si>
  <si>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</si>
  <si>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</si>
  <si>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</si>
  <si>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</si>
  <si>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</si>
  <si>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</si>
  <si>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</si>
  <si>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</si>
  <si>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</si>
  <si>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 xml:space="preserve">Hlavný objekt -  Architektonicko stavebné riešenie   </t>
  </si>
  <si>
    <t xml:space="preserve">Hlavný objekt -  Elektroinštalácia   </t>
  </si>
  <si>
    <t>Krycí list rozpočtu</t>
  </si>
  <si>
    <t xml:space="preserve">Objekt Hlavný objekt -  Architektonicko stavebné riešenie   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</si>
  <si>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</si>
  <si>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</si>
  <si>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</si>
  <si>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</si>
  <si>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</si>
  <si>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Odberateľ: Obec Žalobín</t>
  </si>
  <si>
    <t>Projektant: D. D. - ARCH s. r. o.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</si>
  <si>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</si>
  <si>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</si>
  <si>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</si>
  <si>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</si>
  <si>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</si>
  <si>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 xml:space="preserve">VRN </t>
  </si>
  <si>
    <t>Spolu</t>
  </si>
  <si>
    <t>Ďalšie náklady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</si>
  <si>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</si>
  <si>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</si>
  <si>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</si>
  <si>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</si>
  <si>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</si>
  <si>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</si>
  <si>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</si>
  <si>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</si>
  <si>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VRN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</si>
  <si>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</si>
  <si>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</si>
  <si>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</si>
  <si>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</si>
  <si>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</si>
  <si>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</si>
  <si>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</si>
  <si>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</si>
  <si>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</si>
  <si>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</si>
  <si>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</si>
  <si>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</si>
  <si>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</si>
  <si>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</si>
  <si>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</si>
  <si>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</si>
  <si>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</si>
  <si>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 xml:space="preserve">   ZÁKLADY</t>
  </si>
  <si>
    <t xml:space="preserve">   ZVISLÉ KONŠTRUKCIE</t>
  </si>
  <si>
    <t xml:space="preserve">   POVRCHOVÉ ÚPRAVY</t>
  </si>
  <si>
    <t xml:space="preserve">   OSTATNÉ PRÁCE</t>
  </si>
  <si>
    <t xml:space="preserve">   PRESUNY HMÔT</t>
  </si>
  <si>
    <t>Práce PSV</t>
  </si>
  <si>
    <t xml:space="preserve">   IZOLÁCIE PROTI VODE A VLHKOSTI</t>
  </si>
  <si>
    <t xml:space="preserve">   IZOLÁCIE TEPELNÉ BEŽNÝCH STAVEBNÝCH KONŠTRUKCIÍ</t>
  </si>
  <si>
    <t xml:space="preserve">   KONŠTRUKCIE TESÁRSKE</t>
  </si>
  <si>
    <t xml:space="preserve">   DREVOSTAVBY</t>
  </si>
  <si>
    <t xml:space="preserve">   KONŠTRUKCIE KLAMPIARSKE</t>
  </si>
  <si>
    <t xml:space="preserve">   KONŠTRUKCIE STOLÁRSKE</t>
  </si>
  <si>
    <t xml:space="preserve">   KOVOVÉ DOPLNKOVÉ KONŠTRUKCIE</t>
  </si>
  <si>
    <t xml:space="preserve">   PODLAHY A DLAŽBY KERAMICKÉ</t>
  </si>
  <si>
    <t xml:space="preserve">   NÁTERY</t>
  </si>
  <si>
    <t xml:space="preserve">   MAĽBY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</si>
  <si>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</si>
  <si>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</si>
  <si>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</si>
  <si>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</si>
  <si>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</si>
  <si>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</si>
  <si>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</si>
  <si>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</si>
  <si>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</si>
  <si>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</si>
  <si>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</si>
  <si>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</si>
  <si>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</si>
  <si>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</si>
  <si>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>Zákazka Stavebné úpravy požiarnej zbrojnice - Žalobín</t>
  </si>
  <si>
    <t>273321211</t>
  </si>
  <si>
    <t xml:space="preserve">Betón základových dosiek, železový (bez výstuže), tr. C 12/15   </t>
  </si>
  <si>
    <t>m3</t>
  </si>
  <si>
    <t>273362421</t>
  </si>
  <si>
    <t xml:space="preserve">Výstuž základových dosiek zo zvár. sietí KARI, priemer drôtu 6/6 mm, veľkosť oka 100x100 mm   </t>
  </si>
  <si>
    <t>m2</t>
  </si>
  <si>
    <t>317162141</t>
  </si>
  <si>
    <t xml:space="preserve">Keramický preklad POROTHERM alebo ekvivalent  23,8, šírky 70 mm, výšky 238 mm, dĺžky 3500 mm   </t>
  </si>
  <si>
    <t>ks</t>
  </si>
  <si>
    <t>612481119</t>
  </si>
  <si>
    <t xml:space="preserve">Potiahnutie vnútorných stien sklotextílnou mriežkou s celoplošným prilepením   </t>
  </si>
  <si>
    <t>622464231</t>
  </si>
  <si>
    <t xml:space="preserve">Vonkajšia omietka stien tenkovrstvová, silikónová, škrabaná, hr. 1,5 mm   </t>
  </si>
  <si>
    <t>622464310</t>
  </si>
  <si>
    <t xml:space="preserve">Vonkajšia omietka stien mozaiková, ručné miešanie a nanášanie   </t>
  </si>
  <si>
    <t>632451031</t>
  </si>
  <si>
    <t xml:space="preserve">Vyrovnávací poter MC 15 v ploche hr. od 10 do 20 mm (podkladný)   </t>
  </si>
  <si>
    <t>642945111</t>
  </si>
  <si>
    <t xml:space="preserve">Osadenie oceľ. zárubní protipož. dverí s obetónov. jednokrídlové do 2,5 m2   </t>
  </si>
  <si>
    <t>953945107</t>
  </si>
  <si>
    <t xml:space="preserve">Soklový profil SL 10 (hliníkový)   </t>
  </si>
  <si>
    <t>m</t>
  </si>
  <si>
    <t>953945111</t>
  </si>
  <si>
    <t xml:space="preserve">Rohová lišta hliníková   </t>
  </si>
  <si>
    <t>622422111</t>
  </si>
  <si>
    <t xml:space="preserve">Oprava vonkajších omietok vápenných a vápenocem. stupeň členitosti Ia II -10% hladkých   </t>
  </si>
  <si>
    <t>612460121</t>
  </si>
  <si>
    <t xml:space="preserve">Príprava vnútorného podkladu stien penetráciou základnou   </t>
  </si>
  <si>
    <t>612460122</t>
  </si>
  <si>
    <t xml:space="preserve">Príprava vnútorného podkladu stien penetráciou hĺbkovou   </t>
  </si>
  <si>
    <t>612460242</t>
  </si>
  <si>
    <t xml:space="preserve">Vnútorná omietka stien vápennocementová jadrová (hrubá), hr. 15 mm   </t>
  </si>
  <si>
    <t>612460252</t>
  </si>
  <si>
    <t xml:space="preserve">Vnútorná omietka stien vápennocementová štuková (jemná), hr. 4 mm   </t>
  </si>
  <si>
    <t>625251336</t>
  </si>
  <si>
    <t xml:space="preserve">Kontaktný zatepľovací systém hr. 100 mm - minerálne riešenie, skrutkovacie kotvy   </t>
  </si>
  <si>
    <t>625251372</t>
  </si>
  <si>
    <t xml:space="preserve">Kontaktný zatepľovací systém ostenia hr. 30 mm- minerálne riešenie   </t>
  </si>
  <si>
    <t>625251380,1</t>
  </si>
  <si>
    <t xml:space="preserve">Kontaktný zatepľovací systém hr. 30 mm - riešenie pre sokel (XPS), skrutkovacie kotvy   </t>
  </si>
  <si>
    <t>632451057,1</t>
  </si>
  <si>
    <t xml:space="preserve">Poter pieskovocementový hr. nad 60 do 70 mm (krycí nášľapný)   </t>
  </si>
  <si>
    <t>5533300300</t>
  </si>
  <si>
    <t xml:space="preserve">Zárubňa oceľová, protipožiarna, Ľ/P, šxhrxv 800x1970x160 mm do murovaných priečok, odolnosť EI30   </t>
  </si>
  <si>
    <t>941955001</t>
  </si>
  <si>
    <t xml:space="preserve">Lešenie ľahké pracovné pomocné, s výškou lešeňovej podlahy do 1,20 m   </t>
  </si>
  <si>
    <t>965042141</t>
  </si>
  <si>
    <t xml:space="preserve">Búranie podkladov pod dlažby, liatych dlažieb a mazanín,betón alebo liaty asfalt hr.do 100 mm, plochy nad 4 m2 -2,20000t   </t>
  </si>
  <si>
    <t>979081111</t>
  </si>
  <si>
    <t xml:space="preserve">Odvoz sutiny a vybúraných hmôt na skládku do 1 km   </t>
  </si>
  <si>
    <t>t</t>
  </si>
  <si>
    <t>979081121</t>
  </si>
  <si>
    <t xml:space="preserve">Odvoz sutiny a vybúraných hmôt na skládku za každý ďalší 1 km   </t>
  </si>
  <si>
    <t>979082111</t>
  </si>
  <si>
    <t xml:space="preserve">Vnútrostavenisková doprava sutiny a vybúraných hmôt do 10 m   </t>
  </si>
  <si>
    <t>979082121</t>
  </si>
  <si>
    <t xml:space="preserve">Vnútrostavenisková doprava sutiny a vybúraných hmôt za každých ďalších 5 m   </t>
  </si>
  <si>
    <t>979089012</t>
  </si>
  <si>
    <t xml:space="preserve">Poplatok za skladovanie - betón, tehly, dlaždice (17 01 ), ostatné   </t>
  </si>
  <si>
    <t>979089312</t>
  </si>
  <si>
    <t xml:space="preserve">Poplatok za skladovanie - kovy (meď, bronz, mosadz atď.) (17 04 ), ostatné   </t>
  </si>
  <si>
    <t>968061115</t>
  </si>
  <si>
    <t xml:space="preserve">Demontáž okien drevených, 1 bm obvodu - 0,008t   </t>
  </si>
  <si>
    <t>968071136</t>
  </si>
  <si>
    <t xml:space="preserve">Vyvesenie kovového krídla vrát do suti plochy do 4 m2   </t>
  </si>
  <si>
    <t>968072559</t>
  </si>
  <si>
    <t xml:space="preserve">Vybúranie kovových vrát plochy nad 5 m2,  -0,06600t   </t>
  </si>
  <si>
    <t>978013191</t>
  </si>
  <si>
    <t xml:space="preserve">Otlčenie omietok stien vnútorných vápenných alebo vápennocementových v rozsahu do 100 %,  -0,04600t   </t>
  </si>
  <si>
    <t>998011001</t>
  </si>
  <si>
    <t xml:space="preserve">Presun hmôt pre budovy  (801, 803, 812), zvislá konštr. z tehál, tvárnic, z kovu výšky do 6 m   </t>
  </si>
  <si>
    <t>711111001</t>
  </si>
  <si>
    <t xml:space="preserve">Zhotovenie izolácie proti zemnej vlhkosti vodorovná náterom penetračným za studena   </t>
  </si>
  <si>
    <t>711141559</t>
  </si>
  <si>
    <t xml:space="preserve">Zhotovenie  izolácie proti zemnej vlhkosti a tlakovej vode vodorovná NAIP pritavením   </t>
  </si>
  <si>
    <t>998711201</t>
  </si>
  <si>
    <t xml:space="preserve">Presun hmôt pre izoláciu proti vode v objektoch výšky do 6 m   </t>
  </si>
  <si>
    <t>%</t>
  </si>
  <si>
    <t>1116315000</t>
  </si>
  <si>
    <t xml:space="preserve">Lak asfaltový ALP-PENETRAL alebo ekvivalent v sudoch   </t>
  </si>
  <si>
    <t>6283221000</t>
  </si>
  <si>
    <t>Asfaltovaný pás pre spodné vrstvy hydroizolačných systémov HYDROBIT V 60 S 35   alebo ekvivalent</t>
  </si>
  <si>
    <t>713111111</t>
  </si>
  <si>
    <t xml:space="preserve">Montáž tepelnej izolácie stropov minerálnou vlnou, vrchom kladenou voľne   </t>
  </si>
  <si>
    <t>998713201</t>
  </si>
  <si>
    <t xml:space="preserve">Presun hmôt pre izolácie tepelné v objektoch výšky do 6 m   </t>
  </si>
  <si>
    <t>6314153470</t>
  </si>
  <si>
    <t xml:space="preserve">Tepelná izolácia šikmých striech Unifit 035 alebo ekvivalent, sklená minerálna izolácia - rolka 200x1200x3200 mm   </t>
  </si>
  <si>
    <t>762395000</t>
  </si>
  <si>
    <t xml:space="preserve">Spojovacie prostriedky pre viazané konštrukcie krovov, debnenie a laťovanie, nadstrešné konštr., spádové kliny - svorky, dosky, klince, pásová oceľ, vruty   </t>
  </si>
  <si>
    <t>762421303</t>
  </si>
  <si>
    <t xml:space="preserve">Obloženie stropov alebo strešných podhľadov z dosiek OSB skrutkovaných na zraz hr. dosky 15 mm   </t>
  </si>
  <si>
    <t>762421500</t>
  </si>
  <si>
    <t xml:space="preserve">Montáž obloženia stropov, podkladový rošt   </t>
  </si>
  <si>
    <t>998762202</t>
  </si>
  <si>
    <t xml:space="preserve">Presun hmôt pre konštrukcie tesárske v objektoch výšky do 12 m   </t>
  </si>
  <si>
    <t>762522811</t>
  </si>
  <si>
    <t xml:space="preserve">Demontáž podláh s vankúšmi z dosiek hr. do 32 mm,  -0.01800t   </t>
  </si>
  <si>
    <t>762341201</t>
  </si>
  <si>
    <t xml:space="preserve">Montáž latovania jednoduchých striech pre sklon do 60°   </t>
  </si>
  <si>
    <t>762341251</t>
  </si>
  <si>
    <t xml:space="preserve">Montáž kontralát pre sklon do 22°   </t>
  </si>
  <si>
    <t>6053340500</t>
  </si>
  <si>
    <t xml:space="preserve">Laty smrek akosť I do 25cm2 L=201-300 cm   </t>
  </si>
  <si>
    <t>998763401</t>
  </si>
  <si>
    <t xml:space="preserve">Presun hmôt pre sádrokartónové konštrukcie v stavbách(objektoch )výšky do 7 m   </t>
  </si>
  <si>
    <t>763138211</t>
  </si>
  <si>
    <t xml:space="preserve">Podhľad SDK Rigips RF alebo ekvivalent 12.5 mm závesný, jednoúrovňová oceľová podkonštrukcia CD   </t>
  </si>
  <si>
    <t>764171231</t>
  </si>
  <si>
    <t xml:space="preserve">Krytina LINDAB alebo ekvivalent - záveterná lišta, sklon strechy do 30°   </t>
  </si>
  <si>
    <t>764171254</t>
  </si>
  <si>
    <t xml:space="preserve">Krytina LINDAB alebo ekvivalent - hrebene z hrebenáčov s vetracím pásom, sklon strechy do 30°   </t>
  </si>
  <si>
    <t>764711114</t>
  </si>
  <si>
    <t xml:space="preserve">Oplechovanie parapetov z plechu LINDAB alebo ekvivalent r.š. 250 mm   </t>
  </si>
  <si>
    <t>764751112</t>
  </si>
  <si>
    <t>Odpadová rúra kruhová D 100 mm Lindab Rainline Elite   alebo ekvivalent</t>
  </si>
  <si>
    <t>764751132</t>
  </si>
  <si>
    <t xml:space="preserve">Koleno odpadovej rúry D 100 mm Lindab Rainline Elite  alebo ekvivalent </t>
  </si>
  <si>
    <t>764751142</t>
  </si>
  <si>
    <t>Výtokové koleno potrubia D 100 mm Lindab Rainline Elite   alebo ekvivalent</t>
  </si>
  <si>
    <t>764751166</t>
  </si>
  <si>
    <t>Medzikus k odkvapovej rúre D 100 mm Lindab Rainline Elite   alebo ekvivalent</t>
  </si>
  <si>
    <t>764761122</t>
  </si>
  <si>
    <t>Žľab pododkvapový polkruhový R 150 mm, vrátane čela, hákov, rohov, kútov Lindab   alebo ekvivalent</t>
  </si>
  <si>
    <t>764761232</t>
  </si>
  <si>
    <t>Žľabový kotlík k polkruhovým žľabom D 150 mm Lindab Rainline Elite   alebo ekvivalent</t>
  </si>
  <si>
    <t>998764201</t>
  </si>
  <si>
    <t xml:space="preserve">Presun hmôt pre konštrukcie klampiarske v objektoch výšky do 6 m   </t>
  </si>
  <si>
    <t>764171107</t>
  </si>
  <si>
    <t xml:space="preserve">Krytina LINDAB Mega alebo ekvivalent  sklon strechy do 30°   </t>
  </si>
  <si>
    <t>764171260</t>
  </si>
  <si>
    <t xml:space="preserve">Krytina LINDAB alebo ekvivalent - čelo hrebenáča, sklon strechy do 30°   </t>
  </si>
  <si>
    <t>764171263</t>
  </si>
  <si>
    <t xml:space="preserve">Krytina LINDAB alebo ekvivalent - odkvapové lemovanie, sklon strechy do 30°   </t>
  </si>
  <si>
    <t>764171266</t>
  </si>
  <si>
    <t xml:space="preserve">Krytina LINDAB alebo ekvivalent - zachytávač snehu sedlový, sklon strechy do 30°   </t>
  </si>
  <si>
    <t>764171700</t>
  </si>
  <si>
    <t xml:space="preserve">Krytina LINDAB alebo ekvivalent - trapézový systém T-8, šírka 1135 mm, hr. 0,5 mm, sklon strechy do 30°   </t>
  </si>
  <si>
    <t>766621081</t>
  </si>
  <si>
    <t xml:space="preserve">Montáž okna plastového, za 1 bm montáže   </t>
  </si>
  <si>
    <t>766641161</t>
  </si>
  <si>
    <t xml:space="preserve">Montáž dverí plastových,  so zasklením, za 1 m obvodu dverí   </t>
  </si>
  <si>
    <t>766694153</t>
  </si>
  <si>
    <t xml:space="preserve">Montáž parapetnej dosky plastovej šírky nad 300 mm, dĺžky 1600-2600 mm   </t>
  </si>
  <si>
    <t>998766201</t>
  </si>
  <si>
    <t xml:space="preserve">Presun hmot pre konštrukcie stolárske v objektoch výšky do 6 m   </t>
  </si>
  <si>
    <t>766421821</t>
  </si>
  <si>
    <t xml:space="preserve">Demontáž obloženia podhľadu stien, palub.doskami,  -0,01000t   </t>
  </si>
  <si>
    <t>766421822</t>
  </si>
  <si>
    <t xml:space="preserve">Demontáž obloženia podhľadu stien, podkladových roštov,  -0,00800t   </t>
  </si>
  <si>
    <t>6114112101,1</t>
  </si>
  <si>
    <t xml:space="preserve">Plastové okno - 1150 x1000 mm   </t>
  </si>
  <si>
    <t>6114123403,1</t>
  </si>
  <si>
    <t xml:space="preserve">Plastové dvere  900 x 2050   </t>
  </si>
  <si>
    <t>6116501021,1</t>
  </si>
  <si>
    <t xml:space="preserve">Dvere protipožiarné EI 30,  800x 2000 mm   </t>
  </si>
  <si>
    <t>6119001001,1</t>
  </si>
  <si>
    <t xml:space="preserve">Vnútorné parapetné dosky plastové komôrkové,B=410mm biela   </t>
  </si>
  <si>
    <t>766662114</t>
  </si>
  <si>
    <t xml:space="preserve">Montáž dverového krídla otočného jednokrídlového špeciálneho, do existujúcej zárubne, vrátane kovania   </t>
  </si>
  <si>
    <t>5491502040</t>
  </si>
  <si>
    <t>Kovanie - 2x kľučka, povrch nerez brúsený, 2x rozeta BB, FAB   alebo ekvivalent</t>
  </si>
  <si>
    <t>767658113</t>
  </si>
  <si>
    <t xml:space="preserve">Montáž vrát sekčných sklopných pod strop plochy nad 9 do 13 m2   </t>
  </si>
  <si>
    <t>998767201</t>
  </si>
  <si>
    <t xml:space="preserve">Presun hmôt pre kovové stavebné doplnkové konštrukcie v objektoch výšky do 6 m   </t>
  </si>
  <si>
    <t>5534371543,1</t>
  </si>
  <si>
    <t xml:space="preserve">Sekčné garážové vráta - 2950x2700 mm   </t>
  </si>
  <si>
    <t>771576109</t>
  </si>
  <si>
    <t xml:space="preserve">Montáž podláh z dlaždíc keramických do tmelu flexibilného mrazuvzdorného veľ. 300 x 300 mm   </t>
  </si>
  <si>
    <t>998771201</t>
  </si>
  <si>
    <t xml:space="preserve">Presun hmôt pre podlahy z dlaždíc v objektoch výšky do 6m   </t>
  </si>
  <si>
    <t>5976455001,1</t>
  </si>
  <si>
    <t xml:space="preserve">Dlaždice keramické s protišmykovým povrchom líca úprava   </t>
  </si>
  <si>
    <t>5978650821,1</t>
  </si>
  <si>
    <t xml:space="preserve">Sokel, rozmer 298x80x8 mm   </t>
  </si>
  <si>
    <t>771415004</t>
  </si>
  <si>
    <t xml:space="preserve">Montáž soklíkov z obkladačiek do tmelu veľ. 300 x 80 mm   </t>
  </si>
  <si>
    <t>771541215</t>
  </si>
  <si>
    <t xml:space="preserve">Montáž podláh z dlaždíc gres kladených do tmelu flexibil. mrazuvzdorného veľ. 300 x 300 mm   </t>
  </si>
  <si>
    <t>5976498320</t>
  </si>
  <si>
    <t xml:space="preserve">Dlaždice keramické - gres  300x300   </t>
  </si>
  <si>
    <t>783225100</t>
  </si>
  <si>
    <t xml:space="preserve">Nátery kov.stav.doplnk.konštr. syntetické na vzduchu schnúce dvojnás. 1x s emailov. - 105µm   </t>
  </si>
  <si>
    <t>783226100</t>
  </si>
  <si>
    <t xml:space="preserve">Nátery kov.stav.doplnk.konštr. syntetické na vzduchu schnúce základný - 35µm   </t>
  </si>
  <si>
    <t>783894612</t>
  </si>
  <si>
    <t xml:space="preserve">Náter farbami ekologickými riediteľnými vodou SADAKRINOM alebo ekvivalent bielym pre náter sadrokartón. stropov 2x   </t>
  </si>
  <si>
    <t>784452261</t>
  </si>
  <si>
    <t xml:space="preserve">Maľby z maliarskych zmesí Primalex, Farmal alebo ekvivalent, ručne nanášané jednonásobné základné na podklad jemnozrnný  výšky do 3,80 m   </t>
  </si>
  <si>
    <t>784452371</t>
  </si>
  <si>
    <t xml:space="preserve">Maľby z maliarskych zmesí Primalex, Farmal alebo ekvivalent, ručne nanášané tónované dvojnásobné na jemnozrnný podklad výšky do 3,80 m   </t>
  </si>
  <si>
    <t xml:space="preserve">Objekt Hlavný objekt -  Elektroinštalácia   </t>
  </si>
  <si>
    <t>Montážne práce</t>
  </si>
  <si>
    <t xml:space="preserve">   M-21 ELEKTROMONTÁŽE</t>
  </si>
  <si>
    <t xml:space="preserve">   M-46 ZEMNÉ PRÁCE PRI EXTERNÝCH MONTÁŽACH</t>
  </si>
  <si>
    <t xml:space="preserve">   HZS ZA SKÚŠKY A REVÍZIE</t>
  </si>
  <si>
    <t>210010301</t>
  </si>
  <si>
    <t xml:space="preserve">Krabica prístrojová bez zapojenia (1901, KP 68, KZ 3)   </t>
  </si>
  <si>
    <t>210010321</t>
  </si>
  <si>
    <t xml:space="preserve">Krabica (1903, KR 68) odbočná s viečkom, svorkovnicou vrátane zapojenia, kruhová   </t>
  </si>
  <si>
    <t>210110043</t>
  </si>
  <si>
    <t xml:space="preserve">Spínač polozapustený a zapustený vrátane zapojenia sériový prep.stried. - radenie 5 A   </t>
  </si>
  <si>
    <t>210111021</t>
  </si>
  <si>
    <t xml:space="preserve">Domová zásuvka v krabici obyč. alebo do vlhka, vrátane zapojenia 10/16 A 250 V 2P + Z   </t>
  </si>
  <si>
    <t>210220020</t>
  </si>
  <si>
    <t xml:space="preserve">Uzemňovacie vedenie v zemi FeZn vrátane izolácie spojov   </t>
  </si>
  <si>
    <t>210220021</t>
  </si>
  <si>
    <t xml:space="preserve">Uzemňovacie vedenie v zemi FeZn vrátane izolácie spojov O 10mm   </t>
  </si>
  <si>
    <t>210220240</t>
  </si>
  <si>
    <t xml:space="preserve">Svorka FeZn k uzemňovacej tyči  SJ   </t>
  </si>
  <si>
    <t>210220252</t>
  </si>
  <si>
    <t xml:space="preserve">Svorka FeZn odbočovacia spojovacia SR01-02   </t>
  </si>
  <si>
    <t>210220253</t>
  </si>
  <si>
    <t xml:space="preserve">Svorka FeZn uzemňovacia SR03   </t>
  </si>
  <si>
    <t>210220280</t>
  </si>
  <si>
    <t xml:space="preserve">Uzemňovacia tyč FeZn ZT   </t>
  </si>
  <si>
    <t>210220300</t>
  </si>
  <si>
    <t xml:space="preserve">Ochranné pospájanie v práčovniach, kúpeľniach, voľne ulož.,alebo v omietke Cu 4-16mm2   </t>
  </si>
  <si>
    <t>210800107</t>
  </si>
  <si>
    <t xml:space="preserve">Kábel medený uložený voľne CYKY 450/750 V 3x1,5   </t>
  </si>
  <si>
    <t>210800108</t>
  </si>
  <si>
    <t xml:space="preserve">Kábel medený uložený voľne CYKY 450/750 V 3x2,5   </t>
  </si>
  <si>
    <t>210800117</t>
  </si>
  <si>
    <t xml:space="preserve">Kábel medený uložený voľne CYKY 450/750 V 4x10   </t>
  </si>
  <si>
    <t>210193072</t>
  </si>
  <si>
    <t xml:space="preserve">Domova rozvodnica do 35 M pre zapustenú montáž bez sekacích prác   </t>
  </si>
  <si>
    <t>210201081</t>
  </si>
  <si>
    <t xml:space="preserve">Zapojenie svietidlá IP44, stropného - nástenného LED   </t>
  </si>
  <si>
    <t>210201345</t>
  </si>
  <si>
    <t xml:space="preserve">Zapojenie svietidla IP66, LED , priemyselné stropného - nástenného   </t>
  </si>
  <si>
    <t>341110000700</t>
  </si>
  <si>
    <t xml:space="preserve">Kábel medený CYKY 3x1,5 mm2   </t>
  </si>
  <si>
    <t>341110000800</t>
  </si>
  <si>
    <t xml:space="preserve">Kábel medený CYKY 3x2,5 mm2   </t>
  </si>
  <si>
    <t>341110001700</t>
  </si>
  <si>
    <t xml:space="preserve">Kábel medený CYKY 4x10 mm2   </t>
  </si>
  <si>
    <t>341110012400</t>
  </si>
  <si>
    <t xml:space="preserve">Kábel medený H07V-U 10 mm2   </t>
  </si>
  <si>
    <t>345330003300</t>
  </si>
  <si>
    <t xml:space="preserve">Prístroj prepínača radenie 6+   </t>
  </si>
  <si>
    <t>345350001800</t>
  </si>
  <si>
    <t xml:space="preserve">Kryt spínača biely   </t>
  </si>
  <si>
    <t>345350002300</t>
  </si>
  <si>
    <t xml:space="preserve">Rámček 1-násobný biely   </t>
  </si>
  <si>
    <t>345410000400</t>
  </si>
  <si>
    <t xml:space="preserve">Krabica odbočná z PVC s viečkom pod omietku KO 125 E, šxvxh 150x150x77 mm   </t>
  </si>
  <si>
    <t>345410002400</t>
  </si>
  <si>
    <t xml:space="preserve">Krabica univerzálna z PVC pod omietku KU 68-1901,Dxh 73x42 mm   </t>
  </si>
  <si>
    <t>345410002600</t>
  </si>
  <si>
    <t xml:space="preserve">Krabica univerzálna z PVC s viečkom a svorkovnicou pod omietku KU 68-1903, Dxh 73x42 mm   </t>
  </si>
  <si>
    <t>345510004200</t>
  </si>
  <si>
    <t xml:space="preserve">Jednozásuvka kompletná, s clonkami, s viečkom, IP44 biela   </t>
  </si>
  <si>
    <t>345610005100</t>
  </si>
  <si>
    <t xml:space="preserve">Svorkovnica ekvipotencionálna EPS 2   </t>
  </si>
  <si>
    <t>348320001301</t>
  </si>
  <si>
    <t xml:space="preserve">LED svietidlo stropné 34W 4400lm 4000K 80Ra (4400 lm; 34.0 W), IP 65   </t>
  </si>
  <si>
    <t>348320001312</t>
  </si>
  <si>
    <t xml:space="preserve">Žiarovkové svietidlo nástenné, IP 20, resp. IP 23 - výber investora   </t>
  </si>
  <si>
    <t>210220031</t>
  </si>
  <si>
    <t xml:space="preserve">Ekvipotenciálna svorkovnica EPS 2 v krabici KO 125 E   </t>
  </si>
  <si>
    <t>354410000500</t>
  </si>
  <si>
    <t xml:space="preserve">Svorka FeZn odbočovacia spojovacia označenie SR 02 (M6)   </t>
  </si>
  <si>
    <t>354410000900</t>
  </si>
  <si>
    <t xml:space="preserve">Svorka FeZn uzemňovacia označenie SR 03   </t>
  </si>
  <si>
    <t>354410001500</t>
  </si>
  <si>
    <t xml:space="preserve">Svorka FeZn k uzemňovacej tyči označenie SJ 01   </t>
  </si>
  <si>
    <t>354410054800</t>
  </si>
  <si>
    <t xml:space="preserve">Drôt bleskozvodový FeZn, d 10 mm   </t>
  </si>
  <si>
    <t>kg</t>
  </si>
  <si>
    <t>354410055700</t>
  </si>
  <si>
    <t xml:space="preserve">Tyč uzemňovacia FeZn označenie ZT 2 m   </t>
  </si>
  <si>
    <t>354410058800</t>
  </si>
  <si>
    <t xml:space="preserve">Pásovina uzemňovacia FeZn 30 x 4 mm   </t>
  </si>
  <si>
    <t>357150000200</t>
  </si>
  <si>
    <t xml:space="preserve">Rozvádzač RH   </t>
  </si>
  <si>
    <t>MV</t>
  </si>
  <si>
    <t xml:space="preserve">Murárske výpomoci   </t>
  </si>
  <si>
    <t>PM</t>
  </si>
  <si>
    <t xml:space="preserve">Podružný materiál   </t>
  </si>
  <si>
    <t>460200153</t>
  </si>
  <si>
    <t xml:space="preserve">Hĺbenie káblovej ryhy ručne 35 cm širokej a 70 cm hlbokej, v zemine triedy 3   </t>
  </si>
  <si>
    <t>460560153</t>
  </si>
  <si>
    <t xml:space="preserve">Ručný zásyp nezap. káblovej ryhy bez zhutn. zeminy, 35 cm širokej, 70 cm hlbokej v zemine tr. 3   </t>
  </si>
  <si>
    <t>460620013</t>
  </si>
  <si>
    <t xml:space="preserve">Proviz. úprava terénu v zemine tr. 3, aby nerovnosti terénu neboli väčšie ako 2 cm od vodor.hladiny   </t>
  </si>
  <si>
    <t>HZS000211</t>
  </si>
  <si>
    <t xml:space="preserve">Stavebno montážne práce menej náročne, pomocné alebo manipulačné (Tr. 1) v rozsahu viac 4 a menej ako 8 hodínn   </t>
  </si>
  <si>
    <t>hod</t>
  </si>
  <si>
    <t>HZS000214</t>
  </si>
  <si>
    <t xml:space="preserve">Stavebno montážne práce najnáročnejšie na odbornosť - prehliadky pracoviska a revízie (Tr. 4) v rozsahu viac ako 4 a menej ako 8 hodín  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</si>
  <si>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</si>
  <si>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</si>
  <si>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</si>
  <si>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</si>
  <si>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Dodávateľ: DUTO MONT s.r.o., Tovarné 45, 094 01</t>
  </si>
  <si>
    <t>Dátum: 15.03.2020</t>
  </si>
  <si>
    <t>IČO: 36869601</t>
  </si>
  <si>
    <t>DIČ: 2023123333</t>
  </si>
  <si>
    <t>CENOVÁ PONUKA</t>
  </si>
  <si>
    <r>
      <t xml:space="preserve">Dodávateľ: </t>
    </r>
    <r>
      <rPr>
        <b/>
        <sz val="8"/>
        <color theme="1"/>
        <rFont val="Arial CE"/>
        <family val="2"/>
        <charset val="238"/>
      </rPr>
      <t>DUTO MONT s.r.o., Tovarné 45, 094 01</t>
    </r>
  </si>
  <si>
    <t>IČ DPH: SK2023123333</t>
  </si>
  <si>
    <t>Spracoval: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</si>
</sst>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€_-;\-* #,##0.00\ _€_-;_-* &quot;-&quot;??\ _€_-;_-@_-"/>
    <numFmt numFmtId="165" formatCode="###\ ###\ ##0.00"/>
    <numFmt numFmtId="166" formatCode="###\ ###\ ##0.0000"/>
    <numFmt numFmtId="167" formatCode="###\ ###\ ##0.000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11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  <font>
      <b/>
      <sz val="8"/>
      <color theme="1"/>
      <name val="Arial CE"/>
      <family val="2"/>
      <charset val="238"/>
    </font>
    <font>
      <sz val="8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164" fontId="24" fillId="0" borderId="0" applyFont="0" applyFill="0" applyBorder="0" applyAlignment="0" applyProtection="0"/>
  </cellStyleXfs>
  <cellXfs count="319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5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5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5" fontId="6" fillId="0" borderId="15" xfId="0" applyNumberFormat="1" applyFont="1" applyFill="1" applyBorder="1"/>
    <xf numFmtId="165" fontId="1" fillId="0" borderId="15" xfId="0" applyNumberFormat="1" applyFont="1" applyFill="1" applyBorder="1"/>
    <xf numFmtId="165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5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5" fontId="1" fillId="0" borderId="46" xfId="0" applyNumberFormat="1" applyFont="1" applyFill="1" applyBorder="1"/>
    <xf numFmtId="165" fontId="6" fillId="0" borderId="48" xfId="0" applyNumberFormat="1" applyFont="1" applyFill="1" applyBorder="1"/>
    <xf numFmtId="165" fontId="6" fillId="0" borderId="49" xfId="0" applyNumberFormat="1" applyFont="1" applyFill="1" applyBorder="1"/>
    <xf numFmtId="165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5" fontId="6" fillId="0" borderId="52" xfId="0" applyNumberFormat="1" applyFont="1" applyFill="1" applyBorder="1"/>
    <xf numFmtId="165" fontId="6" fillId="0" borderId="53" xfId="0" applyNumberFormat="1" applyFont="1" applyFill="1" applyBorder="1"/>
    <xf numFmtId="165" fontId="6" fillId="0" borderId="54" xfId="0" applyNumberFormat="1" applyFont="1" applyFill="1" applyBorder="1"/>
    <xf numFmtId="0" fontId="6" fillId="0" borderId="29" xfId="0" applyFont="1" applyFill="1" applyBorder="1"/>
    <xf numFmtId="165" fontId="6" fillId="0" borderId="0" xfId="0" applyNumberFormat="1" applyFont="1" applyFill="1" applyBorder="1"/>
    <xf numFmtId="165" fontId="6" fillId="0" borderId="55" xfId="0" applyNumberFormat="1" applyFont="1" applyFill="1" applyBorder="1"/>
    <xf numFmtId="165" fontId="5" fillId="0" borderId="55" xfId="0" applyNumberFormat="1" applyFont="1" applyFill="1" applyBorder="1"/>
    <xf numFmtId="165" fontId="6" fillId="0" borderId="43" xfId="0" applyNumberFormat="1" applyFont="1" applyFill="1" applyBorder="1"/>
    <xf numFmtId="165" fontId="6" fillId="0" borderId="56" xfId="0" applyNumberFormat="1" applyFont="1" applyFill="1" applyBorder="1"/>
    <xf numFmtId="165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0" fillId="0" borderId="21" xfId="0" applyFill="1" applyBorder="1"/>
    <xf numFmtId="165" fontId="11" fillId="0" borderId="21" xfId="0" applyNumberFormat="1" applyFont="1" applyFill="1" applyBorder="1"/>
    <xf numFmtId="165" fontId="0" fillId="0" borderId="21" xfId="0" applyNumberFormat="1" applyFill="1" applyBorder="1"/>
    <xf numFmtId="165" fontId="12" fillId="0" borderId="21" xfId="0" applyNumberFormat="1" applyFont="1" applyFill="1" applyBorder="1"/>
    <xf numFmtId="0" fontId="0" fillId="0" borderId="22" xfId="0" applyFill="1" applyBorder="1"/>
    <xf numFmtId="165" fontId="11" fillId="0" borderId="31" xfId="0" applyNumberFormat="1" applyFont="1" applyFill="1" applyBorder="1"/>
    <xf numFmtId="0" fontId="11" fillId="0" borderId="20" xfId="0" applyFont="1" applyFill="1" applyBorder="1"/>
    <xf numFmtId="0" fontId="11" fillId="0" borderId="21" xfId="0" applyFont="1" applyFill="1" applyBorder="1"/>
    <xf numFmtId="0" fontId="0" fillId="0" borderId="62" xfId="0" applyFill="1" applyBorder="1"/>
    <xf numFmtId="165" fontId="1" fillId="0" borderId="43" xfId="0" applyNumberFormat="1" applyFont="1" applyFill="1" applyBorder="1"/>
    <xf numFmtId="165" fontId="6" fillId="0" borderId="51" xfId="0" applyNumberFormat="1" applyFont="1" applyFill="1" applyBorder="1"/>
    <xf numFmtId="165" fontId="6" fillId="0" borderId="47" xfId="0" applyNumberFormat="1" applyFont="1" applyFill="1" applyBorder="1"/>
    <xf numFmtId="165" fontId="6" fillId="0" borderId="29" xfId="0" applyNumberFormat="1" applyFont="1" applyFill="1" applyBorder="1"/>
    <xf numFmtId="165" fontId="1" fillId="0" borderId="63" xfId="0" applyNumberFormat="1" applyFont="1" applyFill="1" applyBorder="1"/>
    <xf numFmtId="165" fontId="1" fillId="0" borderId="64" xfId="0" applyNumberFormat="1" applyFont="1" applyFill="1" applyBorder="1"/>
    <xf numFmtId="0" fontId="1" fillId="0" borderId="67" xfId="0" applyFont="1" applyFill="1" applyBorder="1"/>
    <xf numFmtId="165" fontId="1" fillId="0" borderId="68" xfId="0" applyNumberFormat="1" applyFont="1" applyFill="1" applyBorder="1"/>
    <xf numFmtId="165" fontId="1" fillId="0" borderId="8" xfId="0" applyNumberFormat="1" applyFont="1" applyFill="1" applyBorder="1"/>
    <xf numFmtId="165" fontId="1" fillId="0" borderId="69" xfId="0" applyNumberFormat="1" applyFont="1" applyFill="1" applyBorder="1"/>
    <xf numFmtId="0" fontId="1" fillId="0" borderId="18" xfId="0" applyFont="1" applyFill="1" applyBorder="1"/>
    <xf numFmtId="0" fontId="1" fillId="0" borderId="68" xfId="0" applyFont="1" applyFill="1" applyBorder="1"/>
    <xf numFmtId="165" fontId="2" fillId="0" borderId="14" xfId="0" applyNumberFormat="1" applyFont="1" applyFill="1" applyBorder="1"/>
    <xf numFmtId="0" fontId="6" fillId="0" borderId="9" xfId="0" applyFont="1" applyFill="1" applyBorder="1"/>
    <xf numFmtId="165" fontId="12" fillId="0" borderId="20" xfId="0" applyNumberFormat="1" applyFont="1" applyFill="1" applyBorder="1"/>
    <xf numFmtId="165" fontId="1" fillId="0" borderId="85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6" fillId="0" borderId="67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1" xfId="0" applyFill="1" applyBorder="1"/>
    <xf numFmtId="0" fontId="13" fillId="0" borderId="91" xfId="0" applyFont="1" applyFill="1" applyBorder="1"/>
    <xf numFmtId="0" fontId="0" fillId="0" borderId="92" xfId="0" applyFill="1" applyBorder="1"/>
    <xf numFmtId="0" fontId="0" fillId="0" borderId="93" xfId="0" applyFill="1" applyBorder="1"/>
    <xf numFmtId="0" fontId="0" fillId="0" borderId="94" xfId="0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1" fillId="0" borderId="98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99" xfId="0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5" fontId="1" fillId="0" borderId="0" xfId="0" applyNumberFormat="1" applyFont="1"/>
    <xf numFmtId="166" fontId="1" fillId="0" borderId="0" xfId="0" applyNumberFormat="1" applyFont="1"/>
    <xf numFmtId="0" fontId="6" fillId="0" borderId="84" xfId="0" applyFont="1" applyBorder="1"/>
    <xf numFmtId="165" fontId="6" fillId="0" borderId="84" xfId="0" applyNumberFormat="1" applyFont="1" applyBorder="1"/>
    <xf numFmtId="166" fontId="6" fillId="0" borderId="84" xfId="0" applyNumberFormat="1" applyFont="1" applyBorder="1"/>
    <xf numFmtId="0" fontId="11" fillId="0" borderId="84" xfId="0" applyFont="1" applyBorder="1"/>
    <xf numFmtId="0" fontId="11" fillId="0" borderId="0" xfId="0" applyFont="1"/>
    <xf numFmtId="165" fontId="6" fillId="0" borderId="0" xfId="0" applyNumberFormat="1" applyFont="1"/>
    <xf numFmtId="166" fontId="6" fillId="0" borderId="0" xfId="0" applyNumberFormat="1" applyFont="1"/>
    <xf numFmtId="165" fontId="5" fillId="0" borderId="0" xfId="0" applyNumberFormat="1" applyFont="1"/>
    <xf numFmtId="166" fontId="5" fillId="0" borderId="0" xfId="0" applyNumberFormat="1" applyFont="1"/>
    <xf numFmtId="0" fontId="14" fillId="0" borderId="0" xfId="0" applyFont="1"/>
    <xf numFmtId="0" fontId="16" fillId="0" borderId="0" xfId="0" applyFont="1"/>
    <xf numFmtId="165" fontId="14" fillId="0" borderId="66" xfId="0" applyNumberFormat="1" applyFont="1" applyBorder="1"/>
    <xf numFmtId="166" fontId="14" fillId="0" borderId="66" xfId="0" applyNumberFormat="1" applyFont="1" applyBorder="1"/>
    <xf numFmtId="166" fontId="15" fillId="0" borderId="66" xfId="0" applyNumberFormat="1" applyFont="1" applyBorder="1"/>
    <xf numFmtId="0" fontId="16" fillId="0" borderId="66" xfId="0" applyFont="1" applyBorder="1"/>
    <xf numFmtId="0" fontId="0" fillId="2" borderId="102" xfId="0" applyFill="1" applyBorder="1"/>
    <xf numFmtId="0" fontId="11" fillId="0" borderId="103" xfId="0" applyFont="1" applyBorder="1"/>
    <xf numFmtId="0" fontId="11" fillId="0" borderId="102" xfId="0" applyFont="1" applyBorder="1"/>
    <xf numFmtId="0" fontId="0" fillId="0" borderId="102" xfId="0" applyBorder="1"/>
    <xf numFmtId="0" fontId="16" fillId="0" borderId="104" xfId="0" applyFont="1" applyBorder="1"/>
    <xf numFmtId="166" fontId="1" fillId="0" borderId="1" xfId="0" applyNumberFormat="1" applyFont="1" applyFill="1" applyBorder="1"/>
    <xf numFmtId="166" fontId="1" fillId="0" borderId="3" xfId="0" applyNumberFormat="1" applyFont="1" applyFill="1" applyBorder="1"/>
    <xf numFmtId="165" fontId="5" fillId="2" borderId="0" xfId="0" applyNumberFormat="1" applyFont="1" applyFill="1" applyAlignment="1">
      <alignment horizontal="center"/>
    </xf>
    <xf numFmtId="166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5" fontId="1" fillId="0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7" fontId="1" fillId="0" borderId="0" xfId="0" applyNumberFormat="1" applyFont="1"/>
    <xf numFmtId="165" fontId="1" fillId="0" borderId="7" xfId="0" applyNumberFormat="1" applyFont="1" applyFill="1" applyBorder="1" applyAlignment="1">
      <alignment wrapText="1"/>
    </xf>
    <xf numFmtId="166" fontId="5" fillId="0" borderId="7" xfId="0" applyNumberFormat="1" applyFont="1" applyFill="1" applyBorder="1" applyAlignment="1">
      <alignment wrapText="1"/>
    </xf>
    <xf numFmtId="166" fontId="1" fillId="0" borderId="8" xfId="0" applyNumberFormat="1" applyFont="1" applyFill="1" applyBorder="1"/>
    <xf numFmtId="49" fontId="6" fillId="0" borderId="84" xfId="0" applyNumberFormat="1" applyFont="1" applyBorder="1"/>
    <xf numFmtId="167" fontId="6" fillId="0" borderId="84" xfId="0" applyNumberFormat="1" applyFont="1" applyBorder="1"/>
    <xf numFmtId="167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5" fontId="17" fillId="0" borderId="0" xfId="0" applyNumberFormat="1" applyFont="1" applyAlignment="1">
      <alignment wrapText="1"/>
    </xf>
    <xf numFmtId="167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6" fontId="9" fillId="0" borderId="0" xfId="0" applyNumberFormat="1" applyFont="1"/>
    <xf numFmtId="0" fontId="9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7" fontId="17" fillId="0" borderId="0" xfId="0" applyNumberFormat="1" applyFont="1"/>
    <xf numFmtId="167" fontId="9" fillId="0" borderId="0" xfId="0" applyNumberFormat="1" applyFont="1"/>
    <xf numFmtId="0" fontId="17" fillId="0" borderId="0" xfId="0" applyFont="1"/>
    <xf numFmtId="0" fontId="18" fillId="0" borderId="0" xfId="0" applyFont="1" applyAlignment="1">
      <alignment wrapText="1"/>
    </xf>
    <xf numFmtId="167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0" fontId="19" fillId="0" borderId="0" xfId="0" applyFont="1"/>
    <xf numFmtId="49" fontId="18" fillId="0" borderId="0" xfId="0" applyNumberFormat="1" applyFont="1" applyAlignment="1">
      <alignment horizontal="left" wrapText="1"/>
    </xf>
    <xf numFmtId="0" fontId="18" fillId="0" borderId="0" xfId="0" applyFont="1"/>
    <xf numFmtId="167" fontId="18" fillId="0" borderId="0" xfId="0" applyNumberFormat="1" applyFont="1"/>
    <xf numFmtId="167" fontId="19" fillId="0" borderId="0" xfId="0" applyNumberFormat="1" applyFont="1"/>
    <xf numFmtId="167" fontId="5" fillId="0" borderId="0" xfId="0" applyNumberFormat="1" applyFont="1"/>
    <xf numFmtId="0" fontId="14" fillId="0" borderId="106" xfId="0" applyFont="1" applyBorder="1"/>
    <xf numFmtId="167" fontId="14" fillId="0" borderId="106" xfId="0" applyNumberFormat="1" applyFont="1" applyBorder="1"/>
    <xf numFmtId="165" fontId="14" fillId="0" borderId="106" xfId="0" applyNumberFormat="1" applyFont="1" applyBorder="1"/>
    <xf numFmtId="0" fontId="6" fillId="0" borderId="103" xfId="0" applyFont="1" applyBorder="1"/>
    <xf numFmtId="0" fontId="6" fillId="0" borderId="102" xfId="0" applyFont="1" applyBorder="1"/>
    <xf numFmtId="167" fontId="17" fillId="0" borderId="102" xfId="0" applyNumberFormat="1" applyFont="1" applyBorder="1"/>
    <xf numFmtId="0" fontId="5" fillId="0" borderId="102" xfId="0" applyFont="1" applyBorder="1"/>
    <xf numFmtId="0" fontId="1" fillId="0" borderId="102" xfId="0" applyFont="1" applyBorder="1"/>
    <xf numFmtId="167" fontId="18" fillId="0" borderId="102" xfId="0" applyNumberFormat="1" applyFont="1" applyBorder="1"/>
    <xf numFmtId="0" fontId="14" fillId="0" borderId="107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09" xfId="0" applyFont="1" applyBorder="1"/>
    <xf numFmtId="0" fontId="13" fillId="0" borderId="1" xfId="0" applyFont="1" applyFill="1" applyBorder="1"/>
    <xf numFmtId="0" fontId="20" fillId="0" borderId="0" xfId="0" applyFont="1"/>
    <xf numFmtId="165" fontId="6" fillId="0" borderId="14" xfId="0" applyNumberFormat="1" applyFont="1" applyFill="1" applyBorder="1"/>
    <xf numFmtId="165" fontId="5" fillId="0" borderId="2" xfId="0" applyNumberFormat="1" applyFont="1" applyFill="1" applyBorder="1"/>
    <xf numFmtId="165" fontId="5" fillId="0" borderId="1" xfId="0" applyNumberFormat="1" applyFont="1" applyFill="1" applyBorder="1"/>
    <xf numFmtId="165" fontId="5" fillId="0" borderId="49" xfId="0" applyNumberFormat="1" applyFont="1" applyFill="1" applyBorder="1"/>
    <xf numFmtId="0" fontId="5" fillId="0" borderId="7" xfId="0" applyFont="1" applyFill="1" applyBorder="1"/>
    <xf numFmtId="165" fontId="5" fillId="0" borderId="7" xfId="0" applyNumberFormat="1" applyFont="1" applyFill="1" applyBorder="1"/>
    <xf numFmtId="0" fontId="5" fillId="0" borderId="8" xfId="0" applyFont="1" applyFill="1" applyBorder="1"/>
    <xf numFmtId="165" fontId="5" fillId="0" borderId="8" xfId="0" applyNumberFormat="1" applyFont="1" applyFill="1" applyBorder="1"/>
    <xf numFmtId="0" fontId="14" fillId="0" borderId="1" xfId="0" applyFont="1" applyFill="1" applyBorder="1"/>
    <xf numFmtId="165" fontId="14" fillId="0" borderId="1" xfId="0" applyNumberFormat="1" applyFont="1" applyFill="1" applyBorder="1"/>
    <xf numFmtId="0" fontId="5" fillId="0" borderId="0" xfId="0" applyFont="1" applyAlignment="1">
      <alignment wrapText="1"/>
    </xf>
    <xf numFmtId="14" fontId="6" fillId="0" borderId="11" xfId="0" applyNumberFormat="1" applyFont="1" applyFill="1" applyBorder="1"/>
    <xf numFmtId="0" fontId="23" fillId="0" borderId="11" xfId="0" applyFont="1" applyFill="1" applyBorder="1"/>
    <xf numFmtId="0" fontId="22" fillId="0" borderId="11" xfId="0" applyFont="1" applyFill="1" applyBorder="1"/>
    <xf numFmtId="164" fontId="17" fillId="0" borderId="0" xfId="2" applyFont="1" applyAlignment="1">
      <alignment horizontal="right" wrapText="1"/>
    </xf>
    <xf numFmtId="164" fontId="18" fillId="0" borderId="0" xfId="2" applyFont="1" applyAlignment="1">
      <alignment horizontal="right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5" fillId="0" borderId="108" xfId="0" applyFont="1" applyFill="1" applyBorder="1" applyAlignment="1">
      <alignment wrapText="1"/>
    </xf>
    <xf numFmtId="0" fontId="1" fillId="0" borderId="100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14" fillId="0" borderId="106" xfId="0" applyFont="1" applyBorder="1"/>
    <xf numFmtId="0" fontId="18" fillId="0" borderId="0" xfId="0" applyFont="1" applyAlignment="1">
      <alignment wrapText="1"/>
    </xf>
    <xf numFmtId="166" fontId="5" fillId="0" borderId="57" xfId="0" applyNumberFormat="1" applyFont="1" applyFill="1" applyBorder="1" applyAlignment="1">
      <alignment wrapText="1"/>
    </xf>
    <xf numFmtId="166" fontId="5" fillId="0" borderId="105" xfId="0" applyNumberFormat="1" applyFont="1" applyFill="1" applyBorder="1" applyAlignment="1">
      <alignment wrapText="1"/>
    </xf>
    <xf numFmtId="166" fontId="5" fillId="0" borderId="17" xfId="0" applyNumberFormat="1" applyFont="1" applyFill="1" applyBorder="1" applyAlignment="1">
      <alignment wrapText="1"/>
    </xf>
    <xf numFmtId="0" fontId="5" fillId="0" borderId="84" xfId="0" applyFont="1" applyBorder="1"/>
    <xf numFmtId="0" fontId="5" fillId="0" borderId="44" xfId="0" applyFont="1" applyBorder="1"/>
    <xf numFmtId="0" fontId="14" fillId="0" borderId="65" xfId="0" applyFont="1" applyBorder="1"/>
    <xf numFmtId="0" fontId="14" fillId="0" borderId="66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5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0" fontId="6" fillId="0" borderId="44" xfId="0" applyFont="1" applyBorder="1"/>
    <xf numFmtId="0" fontId="6" fillId="0" borderId="0" xfId="0" applyFont="1"/>
    <xf numFmtId="0" fontId="5" fillId="0" borderId="59" xfId="0" applyFont="1" applyBorder="1"/>
    <xf numFmtId="0" fontId="1" fillId="0" borderId="75" xfId="0" applyFont="1" applyFill="1" applyBorder="1"/>
    <xf numFmtId="0" fontId="1" fillId="0" borderId="77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10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4" fillId="0" borderId="108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6" fillId="0" borderId="71" xfId="0" applyFont="1" applyFill="1" applyBorder="1"/>
    <xf numFmtId="0" fontId="1" fillId="0" borderId="80" xfId="0" applyFont="1" applyFill="1" applyBorder="1"/>
    <xf numFmtId="0" fontId="1" fillId="0" borderId="36" xfId="0" applyFont="1" applyFill="1" applyBorder="1"/>
    <xf numFmtId="0" fontId="6" fillId="0" borderId="0" xfId="0" applyFont="1" applyFill="1" applyBorder="1"/>
    <xf numFmtId="0" fontId="1" fillId="0" borderId="81" xfId="0" applyFont="1" applyFill="1" applyBorder="1"/>
    <xf numFmtId="0" fontId="1" fillId="0" borderId="16" xfId="0" applyFont="1" applyFill="1" applyBorder="1"/>
    <xf numFmtId="0" fontId="6" fillId="0" borderId="83" xfId="0" applyFont="1" applyFill="1" applyBorder="1"/>
    <xf numFmtId="0" fontId="1" fillId="0" borderId="27" xfId="0" applyFont="1" applyFill="1" applyBorder="1"/>
    <xf numFmtId="0" fontId="6" fillId="0" borderId="76" xfId="0" applyFont="1" applyFill="1" applyBorder="1"/>
    <xf numFmtId="165" fontId="1" fillId="0" borderId="76" xfId="0" applyNumberFormat="1" applyFont="1" applyFill="1" applyBorder="1"/>
    <xf numFmtId="0" fontId="6" fillId="0" borderId="77" xfId="0" applyFont="1" applyFill="1" applyBorder="1"/>
    <xf numFmtId="165" fontId="1" fillId="0" borderId="77" xfId="0" applyNumberFormat="1" applyFont="1" applyFill="1" applyBorder="1"/>
    <xf numFmtId="0" fontId="6" fillId="0" borderId="84" xfId="0" applyFont="1" applyFill="1" applyBorder="1"/>
    <xf numFmtId="165" fontId="1" fillId="0" borderId="82" xfId="0" applyNumberFormat="1" applyFont="1" applyFill="1" applyBorder="1"/>
    <xf numFmtId="0" fontId="6" fillId="0" borderId="58" xfId="0" applyFont="1" applyFill="1" applyBorder="1"/>
    <xf numFmtId="0" fontId="1" fillId="0" borderId="40" xfId="0" applyFont="1" applyFill="1" applyBorder="1"/>
    <xf numFmtId="0" fontId="1" fillId="0" borderId="78" xfId="0" applyFont="1" applyFill="1" applyBorder="1"/>
    <xf numFmtId="0" fontId="1" fillId="0" borderId="30" xfId="0" applyFont="1" applyFill="1" applyBorder="1"/>
    <xf numFmtId="0" fontId="6" fillId="0" borderId="2" xfId="0" applyFont="1" applyFill="1" applyBorder="1"/>
    <xf numFmtId="0" fontId="1" fillId="0" borderId="73" xfId="0" applyFont="1" applyFill="1" applyBorder="1"/>
    <xf numFmtId="0" fontId="1" fillId="0" borderId="49" xfId="0" applyFont="1" applyFill="1" applyBorder="1"/>
    <xf numFmtId="0" fontId="1" fillId="0" borderId="74" xfId="0" applyFont="1" applyFill="1" applyBorder="1"/>
    <xf numFmtId="0" fontId="22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2" xfId="0" applyFont="1" applyFill="1" applyBorder="1"/>
    <xf numFmtId="0" fontId="6" fillId="0" borderId="38" xfId="0" applyFont="1" applyFill="1" applyBorder="1"/>
    <xf numFmtId="0" fontId="6" fillId="0" borderId="37" xfId="0" applyFont="1" applyFill="1" applyBorder="1"/>
    <xf numFmtId="0" fontId="6" fillId="0" borderId="79" xfId="0" applyFont="1" applyFill="1" applyBorder="1"/>
    <xf numFmtId="0" fontId="1" fillId="0" borderId="39" xfId="0" applyFont="1" applyFill="1" applyBorder="1"/>
    <xf numFmtId="0" fontId="8" fillId="3" borderId="18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89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0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34" xfId="0" applyFont="1" applyFill="1" applyBorder="1" applyAlignment="1">
      <alignment wrapText="1"/>
    </xf>
  </cellXfs>
  <cellStyles count="3">
    <cellStyle name="Čiarka" xfId="2" builtinId="3"/>
    <cellStyle name="Hypertextové prepojenie" xfId="1" builtinId="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workbookViewId="0">
      <selection activeCell="A3" sqref="A3:E4"/>
    </sheetView>
  </sheetViews>
  <sheetFormatPr defaultColWidth="0" defaultRowHeight="15" x14ac:dyDescent="0.25"/>
  <cols>
    <col min="1" max="1" width="32.7109375" customWidth="1"/>
    <col min="2" max="2" width="10.7109375" customWidth="1"/>
    <col min="3" max="6" width="8.7109375" customWidth="1"/>
    <col min="7" max="7" width="10.7109375" customWidth="1"/>
    <col min="8" max="8" width="9.14062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ht="35.1" customHeight="1" x14ac:dyDescent="0.25">
      <c r="A2" s="234" t="s">
        <v>0</v>
      </c>
      <c r="B2" s="235"/>
      <c r="C2" s="235"/>
      <c r="D2" s="235"/>
      <c r="E2" s="235"/>
      <c r="F2" s="5" t="s">
        <v>2</v>
      </c>
      <c r="G2" s="5"/>
    </row>
    <row r="3" spans="1:26" x14ac:dyDescent="0.25">
      <c r="A3" s="236" t="s">
        <v>1</v>
      </c>
      <c r="B3" s="236"/>
      <c r="C3" s="236"/>
      <c r="D3" s="236"/>
      <c r="E3" s="236"/>
      <c r="F3" s="6" t="s">
        <v>3</v>
      </c>
      <c r="G3" s="6" t="s">
        <v>4</v>
      </c>
    </row>
    <row r="4" spans="1:26" x14ac:dyDescent="0.25">
      <c r="A4" s="236"/>
      <c r="B4" s="236"/>
      <c r="C4" s="236"/>
      <c r="D4" s="236"/>
      <c r="E4" s="236"/>
      <c r="F4" s="7">
        <v>0.2</v>
      </c>
      <c r="G4" s="7">
        <v>0</v>
      </c>
    </row>
    <row r="5" spans="1:26" x14ac:dyDescent="0.25">
      <c r="A5" s="237" t="s">
        <v>383</v>
      </c>
      <c r="B5" s="238"/>
      <c r="C5" s="238"/>
      <c r="D5" s="239"/>
      <c r="E5" s="8"/>
      <c r="F5" s="8"/>
      <c r="G5" s="8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ht="23.25" x14ac:dyDescent="0.25">
      <c r="A7" s="228" t="s">
        <v>12</v>
      </c>
      <c r="B7" s="219">
        <f>'SO 14629'!I235-Rekapitulácia!D7</f>
        <v>25173.55</v>
      </c>
      <c r="C7" s="219">
        <f>'SO 14629'!P25</f>
        <v>0</v>
      </c>
      <c r="D7" s="219">
        <v>0</v>
      </c>
      <c r="E7" s="219">
        <f>'SO 14629'!P16</f>
        <v>0</v>
      </c>
      <c r="F7" s="219">
        <v>0</v>
      </c>
      <c r="G7" s="219">
        <f>B7+C7+D7+E7+F7</f>
        <v>25173.55</v>
      </c>
      <c r="K7">
        <f>'SO 14629'!K235</f>
        <v>0</v>
      </c>
      <c r="Q7">
        <v>30.126000000000001</v>
      </c>
    </row>
    <row r="8" spans="1:26" x14ac:dyDescent="0.25">
      <c r="A8" s="228" t="s">
        <v>13</v>
      </c>
      <c r="B8" s="221">
        <f>'SO 14630'!I139-Rekapitulácia!D8</f>
        <v>2303.62</v>
      </c>
      <c r="C8" s="221">
        <f>'SO 14630'!P25</f>
        <v>0</v>
      </c>
      <c r="D8" s="221">
        <v>0</v>
      </c>
      <c r="E8" s="221">
        <f>'SO 14630'!P16</f>
        <v>0</v>
      </c>
      <c r="F8" s="221">
        <v>0</v>
      </c>
      <c r="G8" s="221">
        <f>B8+C8+D8+E8+F8</f>
        <v>2303.62</v>
      </c>
      <c r="K8">
        <f>'SO 14630'!K139</f>
        <v>0</v>
      </c>
      <c r="Q8">
        <v>30.126000000000001</v>
      </c>
    </row>
    <row r="9" spans="1:26" x14ac:dyDescent="0.25">
      <c r="A9" s="224" t="s">
        <v>379</v>
      </c>
      <c r="B9" s="225">
        <f>SUM(B7:B8)</f>
        <v>27477.17</v>
      </c>
      <c r="C9" s="225">
        <f>SUM(C7:C8)</f>
        <v>0</v>
      </c>
      <c r="D9" s="225">
        <f>SUM(D7:D8)</f>
        <v>0</v>
      </c>
      <c r="E9" s="225">
        <f>SUM(E7:E8)</f>
        <v>0</v>
      </c>
      <c r="F9" s="225">
        <f>SUM(F7:F8)</f>
        <v>0</v>
      </c>
      <c r="G9" s="225">
        <f>SUM(G7:G8)-SUM(Z7:Z8)</f>
        <v>27477.17</v>
      </c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</row>
    <row r="10" spans="1:26" x14ac:dyDescent="0.25">
      <c r="A10" s="222" t="s">
        <v>380</v>
      </c>
      <c r="B10" s="223">
        <f>G9-SUM(Rekapitulácia!K7:'Rekapitulácia'!K8)*1</f>
        <v>27477.17</v>
      </c>
      <c r="C10" s="223"/>
      <c r="D10" s="223"/>
      <c r="E10" s="223"/>
      <c r="F10" s="223"/>
      <c r="G10" s="223">
        <f>ROUND(((ROUND(B10,2)*20)/100),2)*1</f>
        <v>5495.43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</row>
    <row r="11" spans="1:26" x14ac:dyDescent="0.25">
      <c r="A11" s="4" t="s">
        <v>381</v>
      </c>
      <c r="B11" s="220">
        <f>(G9-B10)</f>
        <v>0</v>
      </c>
      <c r="C11" s="220"/>
      <c r="D11" s="220"/>
      <c r="E11" s="220"/>
      <c r="F11" s="220"/>
      <c r="G11" s="220">
        <f>ROUND(((ROUND(B11,2)*0)/100),2)</f>
        <v>0</v>
      </c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</row>
    <row r="12" spans="1:26" x14ac:dyDescent="0.25">
      <c r="A12" s="226" t="s">
        <v>382</v>
      </c>
      <c r="B12" s="227"/>
      <c r="C12" s="227"/>
      <c r="D12" s="227"/>
      <c r="E12" s="227"/>
      <c r="F12" s="227"/>
      <c r="G12" s="227">
        <f>SUM(G9:G11)</f>
        <v>32972.6</v>
      </c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</sheetData>
  <mergeCells count="3">
    <mergeCell ref="A2:E2"/>
    <mergeCell ref="A3:E4"/>
    <mergeCell ref="A5:D5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5"/>
  <sheetViews>
    <sheetView workbookViewId="0">
      <pane ySplit="1" topLeftCell="A2" activePane="bottomLeft" state="frozen"/>
      <selection pane="bottomLeft" activeCell="B7" sqref="B7:H7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9.140625" hidden="1" customWidth="1"/>
  </cols>
  <sheetData>
    <row r="1" spans="1:23" ht="35.1" customHeight="1" x14ac:dyDescent="0.25">
      <c r="A1" s="12"/>
      <c r="B1" s="304" t="s">
        <v>14</v>
      </c>
      <c r="C1" s="255"/>
      <c r="D1" s="12"/>
      <c r="E1" s="305" t="s">
        <v>0</v>
      </c>
      <c r="F1" s="306"/>
      <c r="G1" s="13"/>
      <c r="H1" s="254" t="s">
        <v>74</v>
      </c>
      <c r="I1" s="255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5.1" customHeight="1" x14ac:dyDescent="0.25">
      <c r="A2" s="15"/>
      <c r="B2" s="307" t="s">
        <v>14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9"/>
      <c r="R2" s="309"/>
      <c r="S2" s="309"/>
      <c r="T2" s="309"/>
      <c r="U2" s="309"/>
      <c r="V2" s="310"/>
      <c r="W2" s="53"/>
    </row>
    <row r="3" spans="1:23" ht="18" customHeight="1" x14ac:dyDescent="0.25">
      <c r="A3" s="15"/>
      <c r="B3" s="311" t="s">
        <v>1</v>
      </c>
      <c r="C3" s="312"/>
      <c r="D3" s="312"/>
      <c r="E3" s="312"/>
      <c r="F3" s="312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4"/>
      <c r="W3" s="53"/>
    </row>
    <row r="4" spans="1:23" ht="18" customHeight="1" x14ac:dyDescent="0.25">
      <c r="A4" s="15"/>
      <c r="B4" s="43" t="s">
        <v>15</v>
      </c>
      <c r="C4" s="32"/>
      <c r="D4" s="25"/>
      <c r="E4" s="25"/>
      <c r="F4" s="44" t="s">
        <v>16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17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18</v>
      </c>
      <c r="C6" s="32"/>
      <c r="D6" s="44" t="s">
        <v>85</v>
      </c>
      <c r="E6" s="25"/>
      <c r="F6" s="44" t="s">
        <v>20</v>
      </c>
      <c r="G6" s="229">
        <v>43905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20.100000000000001" customHeight="1" x14ac:dyDescent="0.25">
      <c r="A7" s="15"/>
      <c r="B7" s="315" t="s">
        <v>21</v>
      </c>
      <c r="C7" s="316"/>
      <c r="D7" s="316"/>
      <c r="E7" s="316"/>
      <c r="F7" s="316"/>
      <c r="G7" s="316"/>
      <c r="H7" s="317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23</v>
      </c>
      <c r="C8" s="46"/>
      <c r="D8" s="28"/>
      <c r="E8" s="28"/>
      <c r="F8" s="50" t="s">
        <v>24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20.100000000000001" customHeight="1" x14ac:dyDescent="0.25">
      <c r="A9" s="15"/>
      <c r="B9" s="318" t="s">
        <v>22</v>
      </c>
      <c r="C9" s="296"/>
      <c r="D9" s="296"/>
      <c r="E9" s="296"/>
      <c r="F9" s="296"/>
      <c r="G9" s="296"/>
      <c r="H9" s="29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23</v>
      </c>
      <c r="C10" s="32"/>
      <c r="D10" s="25"/>
      <c r="E10" s="25"/>
      <c r="F10" s="44" t="s">
        <v>24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20.100000000000001" customHeight="1" x14ac:dyDescent="0.25">
      <c r="A11" s="15"/>
      <c r="B11" s="295" t="s">
        <v>388</v>
      </c>
      <c r="C11" s="296"/>
      <c r="D11" s="296"/>
      <c r="E11" s="296"/>
      <c r="F11" s="296"/>
      <c r="G11" s="296"/>
      <c r="H11" s="29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385</v>
      </c>
      <c r="C12" s="32"/>
      <c r="D12" s="25"/>
      <c r="E12" s="25"/>
      <c r="F12" s="44" t="s">
        <v>386</v>
      </c>
      <c r="G12" s="25"/>
      <c r="H12" s="231" t="s">
        <v>389</v>
      </c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46</v>
      </c>
      <c r="D14" s="61" t="s">
        <v>47</v>
      </c>
      <c r="E14" s="66" t="s">
        <v>48</v>
      </c>
      <c r="F14" s="298" t="s">
        <v>30</v>
      </c>
      <c r="G14" s="299"/>
      <c r="H14" s="29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25</v>
      </c>
      <c r="C15" s="63">
        <f>'SO 14629'!E61</f>
        <v>13209.81</v>
      </c>
      <c r="D15" s="58">
        <f>'SO 14629'!F61</f>
        <v>40</v>
      </c>
      <c r="E15" s="67">
        <f>'SO 14629'!G61</f>
        <v>13209.81</v>
      </c>
      <c r="F15" s="300" t="s">
        <v>31</v>
      </c>
      <c r="G15" s="292"/>
      <c r="H15" s="275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26</v>
      </c>
      <c r="C16" s="92">
        <f>'SO 14629'!E74</f>
        <v>9790.06</v>
      </c>
      <c r="D16" s="93">
        <f>'SO 14629'!F74</f>
        <v>3152.53</v>
      </c>
      <c r="E16" s="94">
        <f>'SO 14629'!G74</f>
        <v>11963.74</v>
      </c>
      <c r="F16" s="301" t="s">
        <v>32</v>
      </c>
      <c r="G16" s="292"/>
      <c r="H16" s="275"/>
      <c r="I16" s="25"/>
      <c r="J16" s="25"/>
      <c r="K16" s="26"/>
      <c r="L16" s="26"/>
      <c r="M16" s="26"/>
      <c r="N16" s="26"/>
      <c r="O16" s="74"/>
      <c r="P16" s="83"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27</v>
      </c>
      <c r="C17" s="63"/>
      <c r="D17" s="58"/>
      <c r="E17" s="67"/>
      <c r="F17" s="302" t="s">
        <v>33</v>
      </c>
      <c r="G17" s="292"/>
      <c r="H17" s="275"/>
      <c r="I17" s="25"/>
      <c r="J17" s="25"/>
      <c r="K17" s="26"/>
      <c r="L17" s="26"/>
      <c r="M17" s="26"/>
      <c r="N17" s="26"/>
      <c r="O17" s="74"/>
      <c r="P17" s="83">
        <v>0</v>
      </c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28</v>
      </c>
      <c r="C18" s="64"/>
      <c r="D18" s="59"/>
      <c r="E18" s="68"/>
      <c r="F18" s="303"/>
      <c r="G18" s="294"/>
      <c r="H18" s="275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29</v>
      </c>
      <c r="C19" s="65"/>
      <c r="D19" s="60"/>
      <c r="E19" s="69">
        <f>SUM(E15:E18)</f>
        <v>25173.55</v>
      </c>
      <c r="F19" s="287" t="s">
        <v>29</v>
      </c>
      <c r="G19" s="274"/>
      <c r="H19" s="28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39</v>
      </c>
      <c r="C20" s="57"/>
      <c r="D20" s="95"/>
      <c r="E20" s="96"/>
      <c r="F20" s="276" t="s">
        <v>39</v>
      </c>
      <c r="G20" s="289"/>
      <c r="H20" s="29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40</v>
      </c>
      <c r="C21" s="51"/>
      <c r="D21" s="91"/>
      <c r="E21" s="70">
        <f>((E15*U22*0)+(E16*V22*0)+(E17*W22*0))/100</f>
        <v>0</v>
      </c>
      <c r="F21" s="291" t="s">
        <v>43</v>
      </c>
      <c r="G21" s="292"/>
      <c r="H21" s="275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41</v>
      </c>
      <c r="C22" s="34"/>
      <c r="D22" s="72"/>
      <c r="E22" s="71">
        <f>((E15*U23*0)+(E16*V23*0)+(E17*W23*0))/100</f>
        <v>0</v>
      </c>
      <c r="F22" s="291" t="s">
        <v>44</v>
      </c>
      <c r="G22" s="292"/>
      <c r="H22" s="275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42</v>
      </c>
      <c r="C23" s="34"/>
      <c r="D23" s="72"/>
      <c r="E23" s="71">
        <f>((E15*U24*0)+(E16*V24*0)+(E17*W24*0))/100</f>
        <v>0</v>
      </c>
      <c r="F23" s="291" t="s">
        <v>45</v>
      </c>
      <c r="G23" s="292"/>
      <c r="H23" s="275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93"/>
      <c r="G24" s="294"/>
      <c r="H24" s="275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3" t="s">
        <v>29</v>
      </c>
      <c r="G25" s="274"/>
      <c r="H25" s="275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51</v>
      </c>
      <c r="C26" s="98"/>
      <c r="D26" s="100"/>
      <c r="E26" s="106"/>
      <c r="F26" s="276" t="s">
        <v>34</v>
      </c>
      <c r="G26" s="277"/>
      <c r="H26" s="278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9" t="s">
        <v>35</v>
      </c>
      <c r="G27" s="262"/>
      <c r="H27" s="280"/>
      <c r="I27" s="28"/>
      <c r="J27" s="28"/>
      <c r="K27" s="29"/>
      <c r="L27" s="29"/>
      <c r="M27" s="29"/>
      <c r="N27" s="29"/>
      <c r="O27" s="76"/>
      <c r="P27" s="87">
        <f>E19+P19+E25+P25</f>
        <v>25173.55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81" t="s">
        <v>36</v>
      </c>
      <c r="G28" s="282"/>
      <c r="H28" s="218">
        <f>P27-SUM('SO 14629'!K91:'SO 14629'!K234)</f>
        <v>25173.55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5034.71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3" t="s">
        <v>37</v>
      </c>
      <c r="G29" s="284"/>
      <c r="H29" s="33">
        <f>SUM('SO 14629'!K91:'SO 14629'!K234)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5" t="s">
        <v>38</v>
      </c>
      <c r="G30" s="28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30208.26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62"/>
      <c r="G31" s="263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49</v>
      </c>
      <c r="C32" s="102"/>
      <c r="D32" s="19"/>
      <c r="E32" s="111" t="s">
        <v>50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25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25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5.1" customHeight="1" x14ac:dyDescent="0.25">
      <c r="A44" s="130"/>
      <c r="B44" s="266" t="s">
        <v>0</v>
      </c>
      <c r="C44" s="267"/>
      <c r="D44" s="267"/>
      <c r="E44" s="267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7"/>
      <c r="Q44" s="267"/>
      <c r="R44" s="267"/>
      <c r="S44" s="267"/>
      <c r="T44" s="267"/>
      <c r="U44" s="267"/>
      <c r="V44" s="268"/>
      <c r="W44" s="53"/>
    </row>
    <row r="45" spans="1:23" x14ac:dyDescent="0.25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20.100000000000001" customHeight="1" x14ac:dyDescent="0.25">
      <c r="A46" s="203"/>
      <c r="B46" s="237" t="s">
        <v>21</v>
      </c>
      <c r="C46" s="238"/>
      <c r="D46" s="238"/>
      <c r="E46" s="239"/>
      <c r="F46" s="269" t="s">
        <v>19</v>
      </c>
      <c r="G46" s="238"/>
      <c r="H46" s="239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20.100000000000001" customHeight="1" x14ac:dyDescent="0.25">
      <c r="A47" s="203"/>
      <c r="B47" s="237" t="s">
        <v>22</v>
      </c>
      <c r="C47" s="238"/>
      <c r="D47" s="238"/>
      <c r="E47" s="239"/>
      <c r="F47" s="269" t="s">
        <v>17</v>
      </c>
      <c r="G47" s="238"/>
      <c r="H47" s="239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20.100000000000001" customHeight="1" x14ac:dyDescent="0.25">
      <c r="A48" s="203"/>
      <c r="B48" s="237" t="s">
        <v>383</v>
      </c>
      <c r="C48" s="238"/>
      <c r="D48" s="238"/>
      <c r="E48" s="239"/>
      <c r="F48" s="269" t="s">
        <v>384</v>
      </c>
      <c r="G48" s="238"/>
      <c r="H48" s="239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3"/>
      <c r="B49" s="270" t="s">
        <v>1</v>
      </c>
      <c r="C49" s="271"/>
      <c r="D49" s="271"/>
      <c r="E49" s="271"/>
      <c r="F49" s="271"/>
      <c r="G49" s="271"/>
      <c r="H49" s="271"/>
      <c r="I49" s="272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7" t="s">
        <v>15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7" t="s">
        <v>55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64" t="s">
        <v>52</v>
      </c>
      <c r="C54" s="265"/>
      <c r="D54" s="128"/>
      <c r="E54" s="128" t="s">
        <v>46</v>
      </c>
      <c r="F54" s="128" t="s">
        <v>47</v>
      </c>
      <c r="G54" s="128" t="s">
        <v>29</v>
      </c>
      <c r="H54" s="128" t="s">
        <v>53</v>
      </c>
      <c r="I54" s="128" t="s">
        <v>54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61" t="s">
        <v>56</v>
      </c>
      <c r="C55" s="248"/>
      <c r="D55" s="248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25">
      <c r="A56" s="10"/>
      <c r="B56" s="259" t="s">
        <v>57</v>
      </c>
      <c r="C56" s="260"/>
      <c r="D56" s="260"/>
      <c r="E56" s="138">
        <f>'SO 14629'!L95</f>
        <v>1305.23</v>
      </c>
      <c r="F56" s="138">
        <f>'SO 14629'!M95</f>
        <v>0</v>
      </c>
      <c r="G56" s="138">
        <f>'SO 14629'!I95</f>
        <v>1305.23</v>
      </c>
      <c r="H56" s="139">
        <f>'SO 14629'!S95</f>
        <v>36.979999999999997</v>
      </c>
      <c r="I56" s="139">
        <f>'SO 14629'!V95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25">
      <c r="A57" s="10"/>
      <c r="B57" s="259" t="s">
        <v>58</v>
      </c>
      <c r="C57" s="260"/>
      <c r="D57" s="260"/>
      <c r="E57" s="138">
        <f>'SO 14629'!L99</f>
        <v>110</v>
      </c>
      <c r="F57" s="138">
        <f>'SO 14629'!M99</f>
        <v>0</v>
      </c>
      <c r="G57" s="138">
        <f>'SO 14629'!I99</f>
        <v>110</v>
      </c>
      <c r="H57" s="139">
        <f>'SO 14629'!S99</f>
        <v>0.27</v>
      </c>
      <c r="I57" s="139">
        <f>'SO 14629'!V99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25">
      <c r="A58" s="10"/>
      <c r="B58" s="259" t="s">
        <v>59</v>
      </c>
      <c r="C58" s="260"/>
      <c r="D58" s="260"/>
      <c r="E58" s="138">
        <f>'SO 14629'!L119</f>
        <v>9700.89</v>
      </c>
      <c r="F58" s="138">
        <f>'SO 14629'!M119</f>
        <v>40</v>
      </c>
      <c r="G58" s="138">
        <f>'SO 14629'!I119</f>
        <v>9700.89</v>
      </c>
      <c r="H58" s="139">
        <f>'SO 14629'!S119</f>
        <v>2.2799999999999998</v>
      </c>
      <c r="I58" s="139">
        <f>'SO 14629'!V119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7"/>
      <c r="X58" s="137"/>
      <c r="Y58" s="137"/>
      <c r="Z58" s="137"/>
    </row>
    <row r="59" spans="1:26" x14ac:dyDescent="0.25">
      <c r="A59" s="10"/>
      <c r="B59" s="259" t="s">
        <v>60</v>
      </c>
      <c r="C59" s="260"/>
      <c r="D59" s="260"/>
      <c r="E59" s="138">
        <f>'SO 14629'!L134</f>
        <v>1294.54</v>
      </c>
      <c r="F59" s="138">
        <f>'SO 14629'!M134</f>
        <v>0</v>
      </c>
      <c r="G59" s="138">
        <f>'SO 14629'!I134</f>
        <v>1294.54</v>
      </c>
      <c r="H59" s="139">
        <f>'SO 14629'!S134</f>
        <v>0.13</v>
      </c>
      <c r="I59" s="139">
        <f>'SO 14629'!V134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7"/>
      <c r="X59" s="137"/>
      <c r="Y59" s="137"/>
      <c r="Z59" s="137"/>
    </row>
    <row r="60" spans="1:26" x14ac:dyDescent="0.25">
      <c r="A60" s="10"/>
      <c r="B60" s="259" t="s">
        <v>61</v>
      </c>
      <c r="C60" s="260"/>
      <c r="D60" s="260"/>
      <c r="E60" s="138">
        <f>'SO 14629'!L138</f>
        <v>799.15</v>
      </c>
      <c r="F60" s="138">
        <f>'SO 14629'!M138</f>
        <v>0</v>
      </c>
      <c r="G60" s="138">
        <f>'SO 14629'!I138</f>
        <v>799.15</v>
      </c>
      <c r="H60" s="139">
        <f>'SO 14629'!S138</f>
        <v>0</v>
      </c>
      <c r="I60" s="139">
        <f>'SO 14629'!V138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25">
      <c r="A61" s="10"/>
      <c r="B61" s="249" t="s">
        <v>56</v>
      </c>
      <c r="C61" s="242"/>
      <c r="D61" s="242"/>
      <c r="E61" s="140">
        <f>'SO 14629'!L140</f>
        <v>13209.81</v>
      </c>
      <c r="F61" s="140">
        <f>'SO 14629'!M140</f>
        <v>40</v>
      </c>
      <c r="G61" s="140">
        <f>'SO 14629'!I140</f>
        <v>13209.81</v>
      </c>
      <c r="H61" s="141">
        <f>'SO 14629'!S140</f>
        <v>39.659999999999997</v>
      </c>
      <c r="I61" s="141">
        <f>'SO 14629'!V140</f>
        <v>0</v>
      </c>
      <c r="J61" s="141"/>
      <c r="K61" s="141"/>
      <c r="L61" s="141"/>
      <c r="M61" s="141"/>
      <c r="N61" s="141"/>
      <c r="O61" s="141"/>
      <c r="P61" s="141"/>
      <c r="Q61" s="137"/>
      <c r="R61" s="137"/>
      <c r="S61" s="137"/>
      <c r="T61" s="137"/>
      <c r="U61" s="137"/>
      <c r="V61" s="150"/>
      <c r="W61" s="217"/>
      <c r="X61" s="137"/>
      <c r="Y61" s="137"/>
      <c r="Z61" s="137"/>
    </row>
    <row r="62" spans="1:26" x14ac:dyDescent="0.25">
      <c r="A62" s="1"/>
      <c r="B62" s="208"/>
      <c r="C62" s="1"/>
      <c r="D62" s="1"/>
      <c r="E62" s="131"/>
      <c r="F62" s="131"/>
      <c r="G62" s="131"/>
      <c r="H62" s="132"/>
      <c r="I62" s="132"/>
      <c r="J62" s="132"/>
      <c r="K62" s="132"/>
      <c r="L62" s="132"/>
      <c r="M62" s="132"/>
      <c r="N62" s="132"/>
      <c r="O62" s="132"/>
      <c r="P62" s="132"/>
      <c r="V62" s="151"/>
      <c r="W62" s="53"/>
    </row>
    <row r="63" spans="1:26" x14ac:dyDescent="0.25">
      <c r="A63" s="10"/>
      <c r="B63" s="249" t="s">
        <v>62</v>
      </c>
      <c r="C63" s="242"/>
      <c r="D63" s="242"/>
      <c r="E63" s="138"/>
      <c r="F63" s="138"/>
      <c r="G63" s="138"/>
      <c r="H63" s="139"/>
      <c r="I63" s="139"/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7"/>
      <c r="X63" s="137"/>
      <c r="Y63" s="137"/>
      <c r="Z63" s="137"/>
    </row>
    <row r="64" spans="1:26" x14ac:dyDescent="0.25">
      <c r="A64" s="10"/>
      <c r="B64" s="259" t="s">
        <v>63</v>
      </c>
      <c r="C64" s="260"/>
      <c r="D64" s="260"/>
      <c r="E64" s="138">
        <f>'SO 14629'!L149</f>
        <v>66.349999999999994</v>
      </c>
      <c r="F64" s="138">
        <f>'SO 14629'!M149</f>
        <v>61.76</v>
      </c>
      <c r="G64" s="138">
        <f>'SO 14629'!I149</f>
        <v>128.11000000000001</v>
      </c>
      <c r="H64" s="139">
        <f>'SO 14629'!S149</f>
        <v>0.09</v>
      </c>
      <c r="I64" s="139">
        <f>'SO 14629'!V149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7"/>
      <c r="X64" s="137"/>
      <c r="Y64" s="137"/>
      <c r="Z64" s="137"/>
    </row>
    <row r="65" spans="1:26" x14ac:dyDescent="0.25">
      <c r="A65" s="10"/>
      <c r="B65" s="259" t="s">
        <v>64</v>
      </c>
      <c r="C65" s="260"/>
      <c r="D65" s="260"/>
      <c r="E65" s="138">
        <f>'SO 14629'!L155</f>
        <v>66.41</v>
      </c>
      <c r="F65" s="138">
        <f>'SO 14629'!M155</f>
        <v>821.92</v>
      </c>
      <c r="G65" s="138">
        <f>'SO 14629'!I155</f>
        <v>888.33</v>
      </c>
      <c r="H65" s="139">
        <f>'SO 14629'!S155</f>
        <v>0.53</v>
      </c>
      <c r="I65" s="139">
        <f>'SO 14629'!V155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7"/>
      <c r="X65" s="137"/>
      <c r="Y65" s="137"/>
      <c r="Z65" s="137"/>
    </row>
    <row r="66" spans="1:26" x14ac:dyDescent="0.25">
      <c r="A66" s="10"/>
      <c r="B66" s="259" t="s">
        <v>65</v>
      </c>
      <c r="C66" s="260"/>
      <c r="D66" s="260"/>
      <c r="E66" s="138">
        <f>'SO 14629'!L167</f>
        <v>1669.1</v>
      </c>
      <c r="F66" s="138">
        <f>'SO 14629'!M167</f>
        <v>394.68</v>
      </c>
      <c r="G66" s="138">
        <f>'SO 14629'!I167</f>
        <v>1669.1</v>
      </c>
      <c r="H66" s="139">
        <f>'SO 14629'!S167</f>
        <v>1.1100000000000001</v>
      </c>
      <c r="I66" s="139">
        <f>'SO 14629'!V167</f>
        <v>0</v>
      </c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7"/>
      <c r="X66" s="137"/>
      <c r="Y66" s="137"/>
      <c r="Z66" s="137"/>
    </row>
    <row r="67" spans="1:26" x14ac:dyDescent="0.25">
      <c r="A67" s="10"/>
      <c r="B67" s="259" t="s">
        <v>66</v>
      </c>
      <c r="C67" s="260"/>
      <c r="D67" s="260"/>
      <c r="E67" s="138">
        <f>'SO 14629'!L172</f>
        <v>1309.79</v>
      </c>
      <c r="F67" s="138">
        <f>'SO 14629'!M172</f>
        <v>0</v>
      </c>
      <c r="G67" s="138">
        <f>'SO 14629'!I172</f>
        <v>1309.79</v>
      </c>
      <c r="H67" s="139">
        <f>'SO 14629'!S172</f>
        <v>0</v>
      </c>
      <c r="I67" s="139">
        <f>'SO 14629'!V172</f>
        <v>0</v>
      </c>
      <c r="J67" s="139"/>
      <c r="K67" s="139"/>
      <c r="L67" s="139"/>
      <c r="M67" s="139"/>
      <c r="N67" s="139"/>
      <c r="O67" s="139"/>
      <c r="P67" s="139"/>
      <c r="Q67" s="137"/>
      <c r="R67" s="137"/>
      <c r="S67" s="137"/>
      <c r="T67" s="137"/>
      <c r="U67" s="137"/>
      <c r="V67" s="150"/>
      <c r="W67" s="217"/>
      <c r="X67" s="137"/>
      <c r="Y67" s="137"/>
      <c r="Z67" s="137"/>
    </row>
    <row r="68" spans="1:26" x14ac:dyDescent="0.25">
      <c r="A68" s="10"/>
      <c r="B68" s="259" t="s">
        <v>67</v>
      </c>
      <c r="C68" s="260"/>
      <c r="D68" s="260"/>
      <c r="E68" s="138">
        <f>'SO 14629'!L190</f>
        <v>2605.9699999999998</v>
      </c>
      <c r="F68" s="138">
        <f>'SO 14629'!M190</f>
        <v>0</v>
      </c>
      <c r="G68" s="138">
        <f>'SO 14629'!I190</f>
        <v>2605.9699999999998</v>
      </c>
      <c r="H68" s="139">
        <f>'SO 14629'!S190</f>
        <v>0.06</v>
      </c>
      <c r="I68" s="139">
        <f>'SO 14629'!V190</f>
        <v>0</v>
      </c>
      <c r="J68" s="139"/>
      <c r="K68" s="139"/>
      <c r="L68" s="139"/>
      <c r="M68" s="139"/>
      <c r="N68" s="139"/>
      <c r="O68" s="139"/>
      <c r="P68" s="139"/>
      <c r="Q68" s="137"/>
      <c r="R68" s="137"/>
      <c r="S68" s="137"/>
      <c r="T68" s="137"/>
      <c r="U68" s="137"/>
      <c r="V68" s="150"/>
      <c r="W68" s="217"/>
      <c r="X68" s="137"/>
      <c r="Y68" s="137"/>
      <c r="Z68" s="137"/>
    </row>
    <row r="69" spans="1:26" x14ac:dyDescent="0.25">
      <c r="A69" s="10"/>
      <c r="B69" s="259" t="s">
        <v>68</v>
      </c>
      <c r="C69" s="260"/>
      <c r="D69" s="260"/>
      <c r="E69" s="138">
        <f>'SO 14629'!L205</f>
        <v>1508.88</v>
      </c>
      <c r="F69" s="138">
        <f>'SO 14629'!M205</f>
        <v>17</v>
      </c>
      <c r="G69" s="138">
        <f>'SO 14629'!I205</f>
        <v>1508.88</v>
      </c>
      <c r="H69" s="139">
        <f>'SO 14629'!S205</f>
        <v>0</v>
      </c>
      <c r="I69" s="139">
        <f>'SO 14629'!V205</f>
        <v>0</v>
      </c>
      <c r="J69" s="139"/>
      <c r="K69" s="139"/>
      <c r="L69" s="139"/>
      <c r="M69" s="139"/>
      <c r="N69" s="139"/>
      <c r="O69" s="139"/>
      <c r="P69" s="139"/>
      <c r="Q69" s="137"/>
      <c r="R69" s="137"/>
      <c r="S69" s="137"/>
      <c r="T69" s="137"/>
      <c r="U69" s="137"/>
      <c r="V69" s="150"/>
      <c r="W69" s="217"/>
      <c r="X69" s="137"/>
      <c r="Y69" s="137"/>
      <c r="Z69" s="137"/>
    </row>
    <row r="70" spans="1:26" x14ac:dyDescent="0.25">
      <c r="A70" s="10"/>
      <c r="B70" s="259" t="s">
        <v>69</v>
      </c>
      <c r="C70" s="260"/>
      <c r="D70" s="260"/>
      <c r="E70" s="138">
        <f>'SO 14629'!L211</f>
        <v>178.1</v>
      </c>
      <c r="F70" s="138">
        <f>'SO 14629'!M211</f>
        <v>1290</v>
      </c>
      <c r="G70" s="138">
        <f>'SO 14629'!I211</f>
        <v>1468.1</v>
      </c>
      <c r="H70" s="139">
        <f>'SO 14629'!S211</f>
        <v>0</v>
      </c>
      <c r="I70" s="139">
        <f>'SO 14629'!V211</f>
        <v>0</v>
      </c>
      <c r="J70" s="139"/>
      <c r="K70" s="139"/>
      <c r="L70" s="139"/>
      <c r="M70" s="139"/>
      <c r="N70" s="139"/>
      <c r="O70" s="139"/>
      <c r="P70" s="139"/>
      <c r="Q70" s="137"/>
      <c r="R70" s="137"/>
      <c r="S70" s="137"/>
      <c r="T70" s="137"/>
      <c r="U70" s="137"/>
      <c r="V70" s="150"/>
      <c r="W70" s="217"/>
      <c r="X70" s="137"/>
      <c r="Y70" s="137"/>
      <c r="Z70" s="137"/>
    </row>
    <row r="71" spans="1:26" x14ac:dyDescent="0.25">
      <c r="A71" s="10"/>
      <c r="B71" s="259" t="s">
        <v>70</v>
      </c>
      <c r="C71" s="260"/>
      <c r="D71" s="260"/>
      <c r="E71" s="138">
        <f>'SO 14629'!L221</f>
        <v>1986.67</v>
      </c>
      <c r="F71" s="138">
        <f>'SO 14629'!M221</f>
        <v>567.16999999999996</v>
      </c>
      <c r="G71" s="138">
        <f>'SO 14629'!I221</f>
        <v>1986.67</v>
      </c>
      <c r="H71" s="139">
        <f>'SO 14629'!S221</f>
        <v>0.53</v>
      </c>
      <c r="I71" s="139">
        <f>'SO 14629'!V221</f>
        <v>0</v>
      </c>
      <c r="J71" s="139"/>
      <c r="K71" s="139"/>
      <c r="L71" s="139"/>
      <c r="M71" s="139"/>
      <c r="N71" s="139"/>
      <c r="O71" s="139"/>
      <c r="P71" s="139"/>
      <c r="Q71" s="137"/>
      <c r="R71" s="137"/>
      <c r="S71" s="137"/>
      <c r="T71" s="137"/>
      <c r="U71" s="137"/>
      <c r="V71" s="150"/>
      <c r="W71" s="217"/>
      <c r="X71" s="137"/>
      <c r="Y71" s="137"/>
      <c r="Z71" s="137"/>
    </row>
    <row r="72" spans="1:26" x14ac:dyDescent="0.25">
      <c r="A72" s="10"/>
      <c r="B72" s="259" t="s">
        <v>71</v>
      </c>
      <c r="C72" s="260"/>
      <c r="D72" s="260"/>
      <c r="E72" s="138">
        <f>'SO 14629'!L227</f>
        <v>122.92</v>
      </c>
      <c r="F72" s="138">
        <f>'SO 14629'!M227</f>
        <v>0</v>
      </c>
      <c r="G72" s="138">
        <f>'SO 14629'!I227</f>
        <v>122.92</v>
      </c>
      <c r="H72" s="139">
        <f>'SO 14629'!S227</f>
        <v>0.02</v>
      </c>
      <c r="I72" s="139">
        <f>'SO 14629'!V227</f>
        <v>0</v>
      </c>
      <c r="J72" s="139"/>
      <c r="K72" s="139"/>
      <c r="L72" s="139"/>
      <c r="M72" s="139"/>
      <c r="N72" s="139"/>
      <c r="O72" s="139"/>
      <c r="P72" s="139"/>
      <c r="Q72" s="137"/>
      <c r="R72" s="137"/>
      <c r="S72" s="137"/>
      <c r="T72" s="137"/>
      <c r="U72" s="137"/>
      <c r="V72" s="150"/>
      <c r="W72" s="217"/>
      <c r="X72" s="137"/>
      <c r="Y72" s="137"/>
      <c r="Z72" s="137"/>
    </row>
    <row r="73" spans="1:26" x14ac:dyDescent="0.25">
      <c r="A73" s="10"/>
      <c r="B73" s="259" t="s">
        <v>72</v>
      </c>
      <c r="C73" s="260"/>
      <c r="D73" s="260"/>
      <c r="E73" s="138">
        <f>'SO 14629'!L232</f>
        <v>275.87</v>
      </c>
      <c r="F73" s="138">
        <f>'SO 14629'!M232</f>
        <v>0</v>
      </c>
      <c r="G73" s="138">
        <f>'SO 14629'!I232</f>
        <v>275.87</v>
      </c>
      <c r="H73" s="139">
        <f>'SO 14629'!S232</f>
        <v>0.05</v>
      </c>
      <c r="I73" s="139">
        <f>'SO 14629'!V232</f>
        <v>0</v>
      </c>
      <c r="J73" s="139"/>
      <c r="K73" s="139"/>
      <c r="L73" s="139"/>
      <c r="M73" s="139"/>
      <c r="N73" s="139"/>
      <c r="O73" s="139"/>
      <c r="P73" s="139"/>
      <c r="Q73" s="137"/>
      <c r="R73" s="137"/>
      <c r="S73" s="137"/>
      <c r="T73" s="137"/>
      <c r="U73" s="137"/>
      <c r="V73" s="150"/>
      <c r="W73" s="217"/>
      <c r="X73" s="137"/>
      <c r="Y73" s="137"/>
      <c r="Z73" s="137"/>
    </row>
    <row r="74" spans="1:26" x14ac:dyDescent="0.25">
      <c r="A74" s="10"/>
      <c r="B74" s="249" t="s">
        <v>62</v>
      </c>
      <c r="C74" s="242"/>
      <c r="D74" s="242"/>
      <c r="E74" s="140">
        <f>'SO 14629'!L234</f>
        <v>9790.06</v>
      </c>
      <c r="F74" s="140">
        <f>'SO 14629'!M234</f>
        <v>3152.53</v>
      </c>
      <c r="G74" s="140">
        <f>'SO 14629'!I234</f>
        <v>11963.74</v>
      </c>
      <c r="H74" s="141">
        <f>'SO 14629'!S234</f>
        <v>2.39</v>
      </c>
      <c r="I74" s="141">
        <f>'SO 14629'!V234</f>
        <v>0</v>
      </c>
      <c r="J74" s="141"/>
      <c r="K74" s="141"/>
      <c r="L74" s="141"/>
      <c r="M74" s="141"/>
      <c r="N74" s="141"/>
      <c r="O74" s="141"/>
      <c r="P74" s="141"/>
      <c r="Q74" s="137"/>
      <c r="R74" s="137"/>
      <c r="S74" s="137"/>
      <c r="T74" s="137"/>
      <c r="U74" s="137"/>
      <c r="V74" s="150"/>
      <c r="W74" s="217"/>
      <c r="X74" s="137"/>
      <c r="Y74" s="137"/>
      <c r="Z74" s="137"/>
    </row>
    <row r="75" spans="1:26" x14ac:dyDescent="0.25">
      <c r="A75" s="1"/>
      <c r="B75" s="208"/>
      <c r="C75" s="1"/>
      <c r="D75" s="1"/>
      <c r="E75" s="131"/>
      <c r="F75" s="131"/>
      <c r="G75" s="131"/>
      <c r="H75" s="132"/>
      <c r="I75" s="132"/>
      <c r="J75" s="132"/>
      <c r="K75" s="132"/>
      <c r="L75" s="132"/>
      <c r="M75" s="132"/>
      <c r="N75" s="132"/>
      <c r="O75" s="132"/>
      <c r="P75" s="132"/>
      <c r="V75" s="151"/>
      <c r="W75" s="53"/>
    </row>
    <row r="76" spans="1:26" x14ac:dyDescent="0.25">
      <c r="A76" s="142"/>
      <c r="B76" s="250" t="s">
        <v>73</v>
      </c>
      <c r="C76" s="251"/>
      <c r="D76" s="251"/>
      <c r="E76" s="144">
        <f>'SO 14629'!L235</f>
        <v>22999.87</v>
      </c>
      <c r="F76" s="144">
        <f>'SO 14629'!M235</f>
        <v>3192.53</v>
      </c>
      <c r="G76" s="144">
        <f>'SO 14629'!I235</f>
        <v>25173.55</v>
      </c>
      <c r="H76" s="145">
        <f>'SO 14629'!S235</f>
        <v>42.05</v>
      </c>
      <c r="I76" s="145">
        <f>'SO 14629'!V235</f>
        <v>0</v>
      </c>
      <c r="J76" s="146"/>
      <c r="K76" s="146"/>
      <c r="L76" s="146"/>
      <c r="M76" s="146"/>
      <c r="N76" s="146"/>
      <c r="O76" s="146"/>
      <c r="P76" s="146"/>
      <c r="Q76" s="147"/>
      <c r="R76" s="147"/>
      <c r="S76" s="147"/>
      <c r="T76" s="147"/>
      <c r="U76" s="147"/>
      <c r="V76" s="152"/>
      <c r="W76" s="217"/>
      <c r="X76" s="143"/>
      <c r="Y76" s="143"/>
      <c r="Z76" s="143"/>
    </row>
    <row r="77" spans="1:26" x14ac:dyDescent="0.25">
      <c r="A77" s="15"/>
      <c r="B77" s="42"/>
      <c r="C77" s="3"/>
      <c r="D77" s="3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x14ac:dyDescent="0.25">
      <c r="A78" s="15"/>
      <c r="B78" s="42"/>
      <c r="C78" s="3"/>
      <c r="D78" s="3"/>
      <c r="E78" s="14"/>
      <c r="F78" s="14"/>
      <c r="G78" s="14"/>
      <c r="H78" s="153"/>
      <c r="I78" s="153"/>
      <c r="J78" s="153"/>
      <c r="K78" s="153"/>
      <c r="L78" s="153"/>
      <c r="M78" s="153"/>
      <c r="N78" s="153"/>
      <c r="O78" s="153"/>
      <c r="P78" s="153"/>
      <c r="Q78" s="11"/>
      <c r="R78" s="11"/>
      <c r="S78" s="11"/>
      <c r="T78" s="11"/>
      <c r="U78" s="11"/>
      <c r="V78" s="11"/>
      <c r="W78" s="53"/>
    </row>
    <row r="79" spans="1:26" x14ac:dyDescent="0.25">
      <c r="A79" s="15"/>
      <c r="B79" s="38"/>
      <c r="C79" s="8"/>
      <c r="D79" s="8"/>
      <c r="E79" s="27"/>
      <c r="F79" s="27"/>
      <c r="G79" s="27"/>
      <c r="H79" s="154"/>
      <c r="I79" s="154"/>
      <c r="J79" s="154"/>
      <c r="K79" s="154"/>
      <c r="L79" s="154"/>
      <c r="M79" s="154"/>
      <c r="N79" s="154"/>
      <c r="O79" s="154"/>
      <c r="P79" s="154"/>
      <c r="Q79" s="16"/>
      <c r="R79" s="16"/>
      <c r="S79" s="16"/>
      <c r="T79" s="16"/>
      <c r="U79" s="16"/>
      <c r="V79" s="16"/>
      <c r="W79" s="53"/>
    </row>
    <row r="80" spans="1:26" ht="35.1" customHeight="1" x14ac:dyDescent="0.25">
      <c r="A80" s="1"/>
      <c r="B80" s="252" t="s">
        <v>387</v>
      </c>
      <c r="C80" s="253"/>
      <c r="D80" s="253"/>
      <c r="E80" s="253"/>
      <c r="F80" s="253"/>
      <c r="G80" s="253"/>
      <c r="H80" s="253"/>
      <c r="I80" s="253"/>
      <c r="J80" s="253"/>
      <c r="K80" s="253"/>
      <c r="L80" s="253"/>
      <c r="M80" s="253"/>
      <c r="N80" s="253"/>
      <c r="O80" s="253"/>
      <c r="P80" s="253"/>
      <c r="Q80" s="253"/>
      <c r="R80" s="253"/>
      <c r="S80" s="253"/>
      <c r="T80" s="253"/>
      <c r="U80" s="253"/>
      <c r="V80" s="253"/>
      <c r="W80" s="53"/>
    </row>
    <row r="81" spans="1:26" x14ac:dyDescent="0.25">
      <c r="A81" s="15"/>
      <c r="B81" s="97"/>
      <c r="C81" s="19"/>
      <c r="D81" s="19"/>
      <c r="E81" s="99"/>
      <c r="F81" s="99"/>
      <c r="G81" s="99"/>
      <c r="H81" s="168"/>
      <c r="I81" s="168"/>
      <c r="J81" s="168"/>
      <c r="K81" s="168"/>
      <c r="L81" s="168"/>
      <c r="M81" s="168"/>
      <c r="N81" s="168"/>
      <c r="O81" s="168"/>
      <c r="P81" s="168"/>
      <c r="Q81" s="20"/>
      <c r="R81" s="20"/>
      <c r="S81" s="20"/>
      <c r="T81" s="20"/>
      <c r="U81" s="20"/>
      <c r="V81" s="20"/>
      <c r="W81" s="53"/>
    </row>
    <row r="82" spans="1:26" ht="20.100000000000001" customHeight="1" x14ac:dyDescent="0.25">
      <c r="A82" s="203"/>
      <c r="B82" s="256" t="s">
        <v>21</v>
      </c>
      <c r="C82" s="257"/>
      <c r="D82" s="257"/>
      <c r="E82" s="258"/>
      <c r="F82" s="166"/>
      <c r="G82" s="166"/>
      <c r="H82" s="167" t="s">
        <v>85</v>
      </c>
      <c r="I82" s="245" t="s">
        <v>86</v>
      </c>
      <c r="J82" s="246"/>
      <c r="K82" s="246"/>
      <c r="L82" s="246"/>
      <c r="M82" s="246"/>
      <c r="N82" s="246"/>
      <c r="O82" s="246"/>
      <c r="P82" s="247"/>
      <c r="Q82" s="18"/>
      <c r="R82" s="18"/>
      <c r="S82" s="18"/>
      <c r="T82" s="18"/>
      <c r="U82" s="18"/>
      <c r="V82" s="18"/>
      <c r="W82" s="53"/>
    </row>
    <row r="83" spans="1:26" ht="20.100000000000001" customHeight="1" x14ac:dyDescent="0.25">
      <c r="A83" s="203"/>
      <c r="B83" s="237" t="s">
        <v>22</v>
      </c>
      <c r="C83" s="238"/>
      <c r="D83" s="238"/>
      <c r="E83" s="239"/>
      <c r="F83" s="162"/>
      <c r="G83" s="162"/>
      <c r="H83" s="163" t="s">
        <v>17</v>
      </c>
      <c r="I83" s="163"/>
      <c r="J83" s="153"/>
      <c r="K83" s="153"/>
      <c r="L83" s="153"/>
      <c r="M83" s="153"/>
      <c r="N83" s="153"/>
      <c r="O83" s="153"/>
      <c r="P83" s="153"/>
      <c r="Q83" s="11"/>
      <c r="R83" s="11"/>
      <c r="S83" s="11"/>
      <c r="T83" s="11"/>
      <c r="U83" s="11"/>
      <c r="V83" s="11"/>
      <c r="W83" s="53"/>
    </row>
    <row r="84" spans="1:26" ht="20.100000000000001" customHeight="1" x14ac:dyDescent="0.25">
      <c r="A84" s="203"/>
      <c r="B84" s="237" t="s">
        <v>383</v>
      </c>
      <c r="C84" s="238"/>
      <c r="D84" s="238"/>
      <c r="E84" s="239"/>
      <c r="F84" s="162"/>
      <c r="G84" s="162"/>
      <c r="H84" s="163" t="s">
        <v>384</v>
      </c>
      <c r="I84" s="163"/>
      <c r="J84" s="153"/>
      <c r="K84" s="153"/>
      <c r="L84" s="153"/>
      <c r="M84" s="153"/>
      <c r="N84" s="153"/>
      <c r="O84" s="153"/>
      <c r="P84" s="153"/>
      <c r="Q84" s="11"/>
      <c r="R84" s="11"/>
      <c r="S84" s="11"/>
      <c r="T84" s="11"/>
      <c r="U84" s="11"/>
      <c r="V84" s="11"/>
      <c r="W84" s="53"/>
    </row>
    <row r="85" spans="1:26" ht="20.100000000000001" customHeight="1" x14ac:dyDescent="0.25">
      <c r="A85" s="15"/>
      <c r="B85" s="207" t="s">
        <v>87</v>
      </c>
      <c r="C85" s="3"/>
      <c r="D85" s="3"/>
      <c r="E85" s="14"/>
      <c r="F85" s="14"/>
      <c r="G85" s="14"/>
      <c r="H85" s="153"/>
      <c r="I85" s="153"/>
      <c r="J85" s="153"/>
      <c r="K85" s="153"/>
      <c r="L85" s="153"/>
      <c r="M85" s="153"/>
      <c r="N85" s="153"/>
      <c r="O85" s="153"/>
      <c r="P85" s="153"/>
      <c r="Q85" s="11"/>
      <c r="R85" s="11"/>
      <c r="S85" s="11"/>
      <c r="T85" s="11"/>
      <c r="U85" s="11"/>
      <c r="V85" s="11"/>
      <c r="W85" s="53"/>
    </row>
    <row r="86" spans="1:26" ht="20.100000000000001" customHeight="1" x14ac:dyDescent="0.25">
      <c r="A86" s="15"/>
      <c r="B86" s="207" t="s">
        <v>15</v>
      </c>
      <c r="C86" s="3"/>
      <c r="D86" s="3"/>
      <c r="E86" s="14"/>
      <c r="F86" s="14"/>
      <c r="G86" s="14"/>
      <c r="H86" s="153"/>
      <c r="I86" s="153"/>
      <c r="J86" s="153"/>
      <c r="K86" s="153"/>
      <c r="L86" s="153"/>
      <c r="M86" s="153"/>
      <c r="N86" s="153"/>
      <c r="O86" s="153"/>
      <c r="P86" s="153"/>
      <c r="Q86" s="11"/>
      <c r="R86" s="11"/>
      <c r="S86" s="11"/>
      <c r="T86" s="11"/>
      <c r="U86" s="11"/>
      <c r="V86" s="11"/>
      <c r="W86" s="53"/>
    </row>
    <row r="87" spans="1:26" ht="20.100000000000001" customHeight="1" x14ac:dyDescent="0.25">
      <c r="A87" s="15"/>
      <c r="B87" s="42"/>
      <c r="C87" s="3"/>
      <c r="D87" s="3"/>
      <c r="E87" s="14"/>
      <c r="F87" s="14"/>
      <c r="G87" s="14"/>
      <c r="H87" s="153"/>
      <c r="I87" s="153"/>
      <c r="J87" s="153"/>
      <c r="K87" s="153"/>
      <c r="L87" s="153"/>
      <c r="M87" s="153"/>
      <c r="N87" s="153"/>
      <c r="O87" s="153"/>
      <c r="P87" s="153"/>
      <c r="Q87" s="11"/>
      <c r="R87" s="11"/>
      <c r="S87" s="11"/>
      <c r="T87" s="11"/>
      <c r="U87" s="11"/>
      <c r="V87" s="11"/>
      <c r="W87" s="53"/>
    </row>
    <row r="88" spans="1:26" ht="20.100000000000001" customHeight="1" x14ac:dyDescent="0.25">
      <c r="A88" s="15"/>
      <c r="B88" s="42"/>
      <c r="C88" s="3"/>
      <c r="D88" s="3"/>
      <c r="E88" s="14"/>
      <c r="F88" s="14"/>
      <c r="G88" s="14"/>
      <c r="H88" s="153"/>
      <c r="I88" s="153"/>
      <c r="J88" s="153"/>
      <c r="K88" s="153"/>
      <c r="L88" s="153"/>
      <c r="M88" s="153"/>
      <c r="N88" s="153"/>
      <c r="O88" s="153"/>
      <c r="P88" s="153"/>
      <c r="Q88" s="11"/>
      <c r="R88" s="11"/>
      <c r="S88" s="11"/>
      <c r="T88" s="11"/>
      <c r="U88" s="11"/>
      <c r="V88" s="11"/>
      <c r="W88" s="53"/>
    </row>
    <row r="89" spans="1:26" ht="20.100000000000001" customHeight="1" x14ac:dyDescent="0.25">
      <c r="A89" s="15"/>
      <c r="B89" s="209"/>
      <c r="C89" s="164"/>
      <c r="D89" s="164"/>
      <c r="E89" s="14"/>
      <c r="F89" s="14"/>
      <c r="G89" s="14"/>
      <c r="H89" s="153"/>
      <c r="I89" s="153"/>
      <c r="J89" s="153"/>
      <c r="K89" s="153"/>
      <c r="L89" s="153"/>
      <c r="M89" s="153"/>
      <c r="N89" s="153"/>
      <c r="O89" s="153"/>
      <c r="P89" s="153"/>
      <c r="Q89" s="11"/>
      <c r="R89" s="11"/>
      <c r="S89" s="11"/>
      <c r="T89" s="11"/>
      <c r="U89" s="11"/>
      <c r="V89" s="11"/>
      <c r="W89" s="53"/>
    </row>
    <row r="90" spans="1:26" x14ac:dyDescent="0.25">
      <c r="A90" s="2"/>
      <c r="B90" s="210" t="s">
        <v>75</v>
      </c>
      <c r="C90" s="128" t="s">
        <v>76</v>
      </c>
      <c r="D90" s="128" t="s">
        <v>77</v>
      </c>
      <c r="E90" s="155"/>
      <c r="F90" s="155" t="s">
        <v>78</v>
      </c>
      <c r="G90" s="155" t="s">
        <v>79</v>
      </c>
      <c r="H90" s="156" t="s">
        <v>80</v>
      </c>
      <c r="I90" s="156" t="s">
        <v>81</v>
      </c>
      <c r="J90" s="156"/>
      <c r="K90" s="156"/>
      <c r="L90" s="156"/>
      <c r="M90" s="156"/>
      <c r="N90" s="156"/>
      <c r="O90" s="156"/>
      <c r="P90" s="156" t="s">
        <v>82</v>
      </c>
      <c r="Q90" s="157"/>
      <c r="R90" s="157"/>
      <c r="S90" s="128" t="s">
        <v>83</v>
      </c>
      <c r="T90" s="158"/>
      <c r="U90" s="158"/>
      <c r="V90" s="128" t="s">
        <v>84</v>
      </c>
      <c r="W90" s="53"/>
    </row>
    <row r="91" spans="1:26" x14ac:dyDescent="0.25">
      <c r="A91" s="10"/>
      <c r="B91" s="211"/>
      <c r="C91" s="169"/>
      <c r="D91" s="248" t="s">
        <v>56</v>
      </c>
      <c r="E91" s="248"/>
      <c r="F91" s="134"/>
      <c r="G91" s="170"/>
      <c r="H91" s="134"/>
      <c r="I91" s="134"/>
      <c r="J91" s="135"/>
      <c r="K91" s="135"/>
      <c r="L91" s="135"/>
      <c r="M91" s="135"/>
      <c r="N91" s="135"/>
      <c r="O91" s="135"/>
      <c r="P91" s="135"/>
      <c r="Q91" s="133"/>
      <c r="R91" s="133"/>
      <c r="S91" s="133"/>
      <c r="T91" s="133"/>
      <c r="U91" s="133"/>
      <c r="V91" s="196"/>
      <c r="W91" s="217"/>
      <c r="X91" s="137"/>
      <c r="Y91" s="137"/>
      <c r="Z91" s="137"/>
    </row>
    <row r="92" spans="1:26" x14ac:dyDescent="0.25">
      <c r="A92" s="10"/>
      <c r="B92" s="212"/>
      <c r="C92" s="172">
        <v>2</v>
      </c>
      <c r="D92" s="241" t="s">
        <v>57</v>
      </c>
      <c r="E92" s="241"/>
      <c r="F92" s="138"/>
      <c r="G92" s="171"/>
      <c r="H92" s="138"/>
      <c r="I92" s="138"/>
      <c r="J92" s="139"/>
      <c r="K92" s="139"/>
      <c r="L92" s="139"/>
      <c r="M92" s="139"/>
      <c r="N92" s="139"/>
      <c r="O92" s="139"/>
      <c r="P92" s="139"/>
      <c r="Q92" s="10"/>
      <c r="R92" s="10"/>
      <c r="S92" s="10"/>
      <c r="T92" s="10"/>
      <c r="U92" s="10"/>
      <c r="V92" s="197"/>
      <c r="W92" s="217"/>
      <c r="X92" s="137"/>
      <c r="Y92" s="137"/>
      <c r="Z92" s="137"/>
    </row>
    <row r="93" spans="1:26" ht="24.95" customHeight="1" x14ac:dyDescent="0.25">
      <c r="A93" s="179"/>
      <c r="B93" s="213"/>
      <c r="C93" s="180" t="s">
        <v>88</v>
      </c>
      <c r="D93" s="240" t="s">
        <v>89</v>
      </c>
      <c r="E93" s="240"/>
      <c r="F93" s="174" t="s">
        <v>90</v>
      </c>
      <c r="G93" s="175">
        <v>15.52</v>
      </c>
      <c r="H93" s="174">
        <v>79.5</v>
      </c>
      <c r="I93" s="174">
        <f>ROUND(G93*(H93),2)</f>
        <v>1233.8399999999999</v>
      </c>
      <c r="J93" s="176">
        <f>ROUND(G93*(N93),2)</f>
        <v>1289.0899999999999</v>
      </c>
      <c r="K93" s="177">
        <f>ROUND(G93*(O93),2)</f>
        <v>0</v>
      </c>
      <c r="L93" s="177">
        <f>ROUND(G93*(H93),2)</f>
        <v>1233.8399999999999</v>
      </c>
      <c r="M93" s="177"/>
      <c r="N93" s="177">
        <v>83.06</v>
      </c>
      <c r="O93" s="177"/>
      <c r="P93" s="181">
        <v>2.3778999999999999</v>
      </c>
      <c r="Q93" s="182"/>
      <c r="R93" s="182">
        <v>2.3778999999999999</v>
      </c>
      <c r="S93" s="183">
        <f>ROUND(G93*(P93),3)</f>
        <v>36.905000000000001</v>
      </c>
      <c r="T93" s="178"/>
      <c r="U93" s="178"/>
      <c r="V93" s="198"/>
      <c r="W93" s="53"/>
      <c r="Z93">
        <v>0</v>
      </c>
    </row>
    <row r="94" spans="1:26" ht="24.95" customHeight="1" x14ac:dyDescent="0.25">
      <c r="A94" s="179"/>
      <c r="B94" s="213"/>
      <c r="C94" s="180" t="s">
        <v>91</v>
      </c>
      <c r="D94" s="240" t="s">
        <v>92</v>
      </c>
      <c r="E94" s="240"/>
      <c r="F94" s="174" t="s">
        <v>93</v>
      </c>
      <c r="G94" s="175">
        <v>15.52</v>
      </c>
      <c r="H94" s="174">
        <v>4.5999999999999996</v>
      </c>
      <c r="I94" s="174">
        <f>ROUND(G94*(H94),2)</f>
        <v>71.39</v>
      </c>
      <c r="J94" s="176">
        <f>ROUND(G94*(N94),2)</f>
        <v>77.44</v>
      </c>
      <c r="K94" s="177">
        <f>ROUND(G94*(O94),2)</f>
        <v>0</v>
      </c>
      <c r="L94" s="177">
        <f>ROUND(G94*(H94),2)</f>
        <v>71.39</v>
      </c>
      <c r="M94" s="177"/>
      <c r="N94" s="177">
        <v>4.99</v>
      </c>
      <c r="O94" s="177"/>
      <c r="P94" s="181">
        <v>4.9399999999999999E-3</v>
      </c>
      <c r="Q94" s="182"/>
      <c r="R94" s="182">
        <v>4.9399999999999999E-3</v>
      </c>
      <c r="S94" s="183">
        <f>ROUND(G94*(P94),3)</f>
        <v>7.6999999999999999E-2</v>
      </c>
      <c r="T94" s="178"/>
      <c r="U94" s="178"/>
      <c r="V94" s="198"/>
      <c r="W94" s="53"/>
      <c r="Z94">
        <v>0</v>
      </c>
    </row>
    <row r="95" spans="1:26" x14ac:dyDescent="0.25">
      <c r="A95" s="10"/>
      <c r="B95" s="212"/>
      <c r="C95" s="172">
        <v>2</v>
      </c>
      <c r="D95" s="241" t="s">
        <v>57</v>
      </c>
      <c r="E95" s="241"/>
      <c r="F95" s="138"/>
      <c r="G95" s="171"/>
      <c r="H95" s="138"/>
      <c r="I95" s="140">
        <f>ROUND((SUM(I92:I94))/1,2)</f>
        <v>1305.23</v>
      </c>
      <c r="J95" s="139"/>
      <c r="K95" s="139"/>
      <c r="L95" s="139">
        <f>ROUND((SUM(L92:L94))/1,2)</f>
        <v>1305.23</v>
      </c>
      <c r="M95" s="139">
        <f>ROUND((SUM(M92:M94))/1,2)</f>
        <v>0</v>
      </c>
      <c r="N95" s="139"/>
      <c r="O95" s="139"/>
      <c r="P95" s="139"/>
      <c r="Q95" s="10"/>
      <c r="R95" s="10"/>
      <c r="S95" s="10">
        <f>ROUND((SUM(S92:S94))/1,2)</f>
        <v>36.979999999999997</v>
      </c>
      <c r="T95" s="10"/>
      <c r="U95" s="10"/>
      <c r="V95" s="199">
        <f>ROUND((SUM(V92:V94))/1,2)</f>
        <v>0</v>
      </c>
      <c r="W95" s="217"/>
      <c r="X95" s="137"/>
      <c r="Y95" s="137"/>
      <c r="Z95" s="137"/>
    </row>
    <row r="96" spans="1:26" x14ac:dyDescent="0.25">
      <c r="A96" s="1"/>
      <c r="B96" s="208"/>
      <c r="C96" s="1"/>
      <c r="D96" s="1"/>
      <c r="E96" s="131"/>
      <c r="F96" s="131"/>
      <c r="G96" s="165"/>
      <c r="H96" s="131"/>
      <c r="I96" s="131"/>
      <c r="J96" s="132"/>
      <c r="K96" s="132"/>
      <c r="L96" s="132"/>
      <c r="M96" s="132"/>
      <c r="N96" s="132"/>
      <c r="O96" s="132"/>
      <c r="P96" s="132"/>
      <c r="Q96" s="1"/>
      <c r="R96" s="1"/>
      <c r="S96" s="1"/>
      <c r="T96" s="1"/>
      <c r="U96" s="1"/>
      <c r="V96" s="200"/>
      <c r="W96" s="53"/>
    </row>
    <row r="97" spans="1:26" x14ac:dyDescent="0.25">
      <c r="A97" s="10"/>
      <c r="B97" s="212"/>
      <c r="C97" s="172">
        <v>3</v>
      </c>
      <c r="D97" s="241" t="s">
        <v>58</v>
      </c>
      <c r="E97" s="241"/>
      <c r="F97" s="138"/>
      <c r="G97" s="171"/>
      <c r="H97" s="138"/>
      <c r="I97" s="138"/>
      <c r="J97" s="139"/>
      <c r="K97" s="139"/>
      <c r="L97" s="139"/>
      <c r="M97" s="139"/>
      <c r="N97" s="139"/>
      <c r="O97" s="139"/>
      <c r="P97" s="139"/>
      <c r="Q97" s="10"/>
      <c r="R97" s="10"/>
      <c r="S97" s="10"/>
      <c r="T97" s="10"/>
      <c r="U97" s="10"/>
      <c r="V97" s="197"/>
      <c r="W97" s="217"/>
      <c r="X97" s="137"/>
      <c r="Y97" s="137"/>
      <c r="Z97" s="137"/>
    </row>
    <row r="98" spans="1:26" ht="24.95" customHeight="1" x14ac:dyDescent="0.25">
      <c r="A98" s="179"/>
      <c r="B98" s="213"/>
      <c r="C98" s="180" t="s">
        <v>94</v>
      </c>
      <c r="D98" s="240" t="s">
        <v>95</v>
      </c>
      <c r="E98" s="240"/>
      <c r="F98" s="174" t="s">
        <v>96</v>
      </c>
      <c r="G98" s="175">
        <v>2</v>
      </c>
      <c r="H98" s="174">
        <v>55</v>
      </c>
      <c r="I98" s="174">
        <f>ROUND(G98*(H98),2)</f>
        <v>110</v>
      </c>
      <c r="J98" s="176">
        <f>ROUND(G98*(N98),2)</f>
        <v>120.9</v>
      </c>
      <c r="K98" s="177">
        <f>ROUND(G98*(O98),2)</f>
        <v>0</v>
      </c>
      <c r="L98" s="177">
        <f>ROUND(G98*(H98),2)</f>
        <v>110</v>
      </c>
      <c r="M98" s="177"/>
      <c r="N98" s="177">
        <v>60.45</v>
      </c>
      <c r="O98" s="177"/>
      <c r="P98" s="181">
        <v>0.136209</v>
      </c>
      <c r="Q98" s="182"/>
      <c r="R98" s="182">
        <v>0.136209</v>
      </c>
      <c r="S98" s="183">
        <f>ROUND(G98*(P98),3)</f>
        <v>0.27200000000000002</v>
      </c>
      <c r="T98" s="178"/>
      <c r="U98" s="178"/>
      <c r="V98" s="198"/>
      <c r="W98" s="53"/>
      <c r="Z98">
        <v>0</v>
      </c>
    </row>
    <row r="99" spans="1:26" x14ac:dyDescent="0.25">
      <c r="A99" s="10"/>
      <c r="B99" s="212"/>
      <c r="C99" s="172">
        <v>3</v>
      </c>
      <c r="D99" s="241" t="s">
        <v>58</v>
      </c>
      <c r="E99" s="241"/>
      <c r="F99" s="138"/>
      <c r="G99" s="171"/>
      <c r="H99" s="138"/>
      <c r="I99" s="140">
        <f>ROUND((SUM(I97:I98))/1,2)</f>
        <v>110</v>
      </c>
      <c r="J99" s="139"/>
      <c r="K99" s="139"/>
      <c r="L99" s="139">
        <f>ROUND((SUM(L97:L98))/1,2)</f>
        <v>110</v>
      </c>
      <c r="M99" s="139">
        <f>ROUND((SUM(M97:M98))/1,2)</f>
        <v>0</v>
      </c>
      <c r="N99" s="139"/>
      <c r="O99" s="139"/>
      <c r="P99" s="139"/>
      <c r="Q99" s="10"/>
      <c r="R99" s="10"/>
      <c r="S99" s="10">
        <f>ROUND((SUM(S97:S98))/1,2)</f>
        <v>0.27</v>
      </c>
      <c r="T99" s="10"/>
      <c r="U99" s="10"/>
      <c r="V99" s="199">
        <f>ROUND((SUM(V97:V98))/1,2)</f>
        <v>0</v>
      </c>
      <c r="W99" s="217"/>
      <c r="X99" s="137"/>
      <c r="Y99" s="137"/>
      <c r="Z99" s="137"/>
    </row>
    <row r="100" spans="1:26" x14ac:dyDescent="0.25">
      <c r="A100" s="1"/>
      <c r="B100" s="208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200"/>
      <c r="W100" s="53"/>
    </row>
    <row r="101" spans="1:26" x14ac:dyDescent="0.25">
      <c r="A101" s="10"/>
      <c r="B101" s="212"/>
      <c r="C101" s="172">
        <v>6</v>
      </c>
      <c r="D101" s="241" t="s">
        <v>59</v>
      </c>
      <c r="E101" s="241"/>
      <c r="F101" s="138"/>
      <c r="G101" s="171"/>
      <c r="H101" s="138"/>
      <c r="I101" s="138"/>
      <c r="J101" s="139"/>
      <c r="K101" s="139"/>
      <c r="L101" s="139"/>
      <c r="M101" s="139"/>
      <c r="N101" s="139"/>
      <c r="O101" s="139"/>
      <c r="P101" s="139"/>
      <c r="Q101" s="10"/>
      <c r="R101" s="10"/>
      <c r="S101" s="10"/>
      <c r="T101" s="10"/>
      <c r="U101" s="10"/>
      <c r="V101" s="197"/>
      <c r="W101" s="217"/>
      <c r="X101" s="137"/>
      <c r="Y101" s="137"/>
      <c r="Z101" s="137"/>
    </row>
    <row r="102" spans="1:26" ht="24.95" customHeight="1" x14ac:dyDescent="0.25">
      <c r="A102" s="179"/>
      <c r="B102" s="213"/>
      <c r="C102" s="180" t="s">
        <v>97</v>
      </c>
      <c r="D102" s="240" t="s">
        <v>98</v>
      </c>
      <c r="E102" s="240"/>
      <c r="F102" s="174" t="s">
        <v>93</v>
      </c>
      <c r="G102" s="175">
        <v>110.348</v>
      </c>
      <c r="H102" s="174">
        <v>4.8</v>
      </c>
      <c r="I102" s="174">
        <f t="shared" ref="I102:I118" si="0">ROUND(G102*(H102),2)</f>
        <v>529.66999999999996</v>
      </c>
      <c r="J102" s="176">
        <f t="shared" ref="J102:J118" si="1">ROUND(G102*(N102),2)</f>
        <v>557.26</v>
      </c>
      <c r="K102" s="177">
        <f t="shared" ref="K102:K118" si="2">ROUND(G102*(O102),2)</f>
        <v>0</v>
      </c>
      <c r="L102" s="177">
        <f t="shared" ref="L102:L118" si="3">ROUND(G102*(H102),2)</f>
        <v>529.66999999999996</v>
      </c>
      <c r="M102" s="177"/>
      <c r="N102" s="177">
        <v>5.05</v>
      </c>
      <c r="O102" s="177"/>
      <c r="P102" s="181">
        <v>2.8800000000000002E-3</v>
      </c>
      <c r="Q102" s="182"/>
      <c r="R102" s="182">
        <v>2.8800000000000002E-3</v>
      </c>
      <c r="S102" s="183">
        <f t="shared" ref="S102:S118" si="4">ROUND(G102*(P102),3)</f>
        <v>0.318</v>
      </c>
      <c r="T102" s="178"/>
      <c r="U102" s="178"/>
      <c r="V102" s="198"/>
      <c r="W102" s="53"/>
      <c r="Z102">
        <v>0</v>
      </c>
    </row>
    <row r="103" spans="1:26" ht="24.95" customHeight="1" x14ac:dyDescent="0.25">
      <c r="A103" s="179"/>
      <c r="B103" s="213"/>
      <c r="C103" s="180" t="s">
        <v>99</v>
      </c>
      <c r="D103" s="240" t="s">
        <v>100</v>
      </c>
      <c r="E103" s="240"/>
      <c r="F103" s="174" t="s">
        <v>93</v>
      </c>
      <c r="G103" s="175">
        <v>108.863</v>
      </c>
      <c r="H103" s="174">
        <v>11.2</v>
      </c>
      <c r="I103" s="174">
        <f t="shared" si="0"/>
        <v>1219.27</v>
      </c>
      <c r="J103" s="176">
        <f t="shared" si="1"/>
        <v>1254.0999999999999</v>
      </c>
      <c r="K103" s="177">
        <f t="shared" si="2"/>
        <v>0</v>
      </c>
      <c r="L103" s="177">
        <f t="shared" si="3"/>
        <v>1219.27</v>
      </c>
      <c r="M103" s="177"/>
      <c r="N103" s="177">
        <v>11.52</v>
      </c>
      <c r="O103" s="177"/>
      <c r="P103" s="181">
        <v>3.0400000000000002E-3</v>
      </c>
      <c r="Q103" s="182"/>
      <c r="R103" s="182">
        <v>3.0400000000000002E-3</v>
      </c>
      <c r="S103" s="183">
        <f t="shared" si="4"/>
        <v>0.33100000000000002</v>
      </c>
      <c r="T103" s="178"/>
      <c r="U103" s="178"/>
      <c r="V103" s="198"/>
      <c r="W103" s="53"/>
      <c r="Z103">
        <v>0</v>
      </c>
    </row>
    <row r="104" spans="1:26" ht="24.95" customHeight="1" x14ac:dyDescent="0.25">
      <c r="A104" s="179"/>
      <c r="B104" s="213"/>
      <c r="C104" s="180" t="s">
        <v>101</v>
      </c>
      <c r="D104" s="240" t="s">
        <v>102</v>
      </c>
      <c r="E104" s="240"/>
      <c r="F104" s="173" t="s">
        <v>93</v>
      </c>
      <c r="G104" s="175">
        <v>8.91</v>
      </c>
      <c r="H104" s="174">
        <v>19.399999999999999</v>
      </c>
      <c r="I104" s="174">
        <f t="shared" si="0"/>
        <v>172.85</v>
      </c>
      <c r="J104" s="173">
        <f t="shared" si="1"/>
        <v>179.8</v>
      </c>
      <c r="K104" s="178">
        <f t="shared" si="2"/>
        <v>0</v>
      </c>
      <c r="L104" s="178">
        <f t="shared" si="3"/>
        <v>172.85</v>
      </c>
      <c r="M104" s="178"/>
      <c r="N104" s="178">
        <v>20.18</v>
      </c>
      <c r="O104" s="178"/>
      <c r="P104" s="181">
        <v>6.1999999999999998E-3</v>
      </c>
      <c r="Q104" s="182"/>
      <c r="R104" s="182">
        <v>6.1999999999999998E-3</v>
      </c>
      <c r="S104" s="183">
        <f t="shared" si="4"/>
        <v>5.5E-2</v>
      </c>
      <c r="T104" s="178"/>
      <c r="U104" s="178"/>
      <c r="V104" s="198"/>
      <c r="W104" s="53"/>
      <c r="Z104">
        <v>0</v>
      </c>
    </row>
    <row r="105" spans="1:26" ht="24.95" customHeight="1" x14ac:dyDescent="0.25">
      <c r="A105" s="179"/>
      <c r="B105" s="213"/>
      <c r="C105" s="180" t="s">
        <v>103</v>
      </c>
      <c r="D105" s="240" t="s">
        <v>104</v>
      </c>
      <c r="E105" s="240"/>
      <c r="F105" s="173" t="s">
        <v>93</v>
      </c>
      <c r="G105" s="175">
        <v>9.2680000000000007</v>
      </c>
      <c r="H105" s="174">
        <v>4.9000000000000004</v>
      </c>
      <c r="I105" s="174">
        <f t="shared" si="0"/>
        <v>45.41</v>
      </c>
      <c r="J105" s="173">
        <f t="shared" si="1"/>
        <v>49.03</v>
      </c>
      <c r="K105" s="178">
        <f t="shared" si="2"/>
        <v>0</v>
      </c>
      <c r="L105" s="178">
        <f t="shared" si="3"/>
        <v>45.41</v>
      </c>
      <c r="M105" s="178"/>
      <c r="N105" s="178">
        <v>5.29</v>
      </c>
      <c r="O105" s="178"/>
      <c r="P105" s="181">
        <v>4.4020000000000004E-2</v>
      </c>
      <c r="Q105" s="182"/>
      <c r="R105" s="182">
        <v>4.4020000000000004E-2</v>
      </c>
      <c r="S105" s="183">
        <f t="shared" si="4"/>
        <v>0.40799999999999997</v>
      </c>
      <c r="T105" s="178"/>
      <c r="U105" s="178"/>
      <c r="V105" s="198"/>
      <c r="W105" s="53"/>
      <c r="Z105">
        <v>0</v>
      </c>
    </row>
    <row r="106" spans="1:26" ht="24.95" customHeight="1" x14ac:dyDescent="0.25">
      <c r="A106" s="179"/>
      <c r="B106" s="213"/>
      <c r="C106" s="180" t="s">
        <v>105</v>
      </c>
      <c r="D106" s="240" t="s">
        <v>106</v>
      </c>
      <c r="E106" s="240"/>
      <c r="F106" s="173" t="s">
        <v>96</v>
      </c>
      <c r="G106" s="175">
        <v>1</v>
      </c>
      <c r="H106" s="174">
        <v>179</v>
      </c>
      <c r="I106" s="174">
        <f t="shared" si="0"/>
        <v>179</v>
      </c>
      <c r="J106" s="173">
        <f t="shared" si="1"/>
        <v>184.66</v>
      </c>
      <c r="K106" s="178">
        <f t="shared" si="2"/>
        <v>0</v>
      </c>
      <c r="L106" s="178">
        <f t="shared" si="3"/>
        <v>179</v>
      </c>
      <c r="M106" s="178"/>
      <c r="N106" s="178">
        <v>184.66</v>
      </c>
      <c r="O106" s="178"/>
      <c r="P106" s="181">
        <v>0.43841000000000002</v>
      </c>
      <c r="Q106" s="182"/>
      <c r="R106" s="182">
        <v>0.43841000000000002</v>
      </c>
      <c r="S106" s="183">
        <f t="shared" si="4"/>
        <v>0.438</v>
      </c>
      <c r="T106" s="178"/>
      <c r="U106" s="178"/>
      <c r="V106" s="198"/>
      <c r="W106" s="53"/>
      <c r="Z106">
        <v>0</v>
      </c>
    </row>
    <row r="107" spans="1:26" ht="24.95" customHeight="1" x14ac:dyDescent="0.25">
      <c r="A107" s="179"/>
      <c r="B107" s="213"/>
      <c r="C107" s="180" t="s">
        <v>107</v>
      </c>
      <c r="D107" s="240" t="s">
        <v>108</v>
      </c>
      <c r="E107" s="240"/>
      <c r="F107" s="173" t="s">
        <v>109</v>
      </c>
      <c r="G107" s="175">
        <v>29.91</v>
      </c>
      <c r="H107" s="174">
        <v>5.0999999999999996</v>
      </c>
      <c r="I107" s="174">
        <f t="shared" si="0"/>
        <v>152.54</v>
      </c>
      <c r="J107" s="173">
        <f t="shared" si="1"/>
        <v>159.72</v>
      </c>
      <c r="K107" s="178">
        <f t="shared" si="2"/>
        <v>0</v>
      </c>
      <c r="L107" s="178">
        <f t="shared" si="3"/>
        <v>152.54</v>
      </c>
      <c r="M107" s="178"/>
      <c r="N107" s="178">
        <v>5.34</v>
      </c>
      <c r="O107" s="178"/>
      <c r="P107" s="181">
        <v>8.0000000000000007E-5</v>
      </c>
      <c r="Q107" s="182"/>
      <c r="R107" s="182">
        <v>8.0000000000000007E-5</v>
      </c>
      <c r="S107" s="183">
        <f t="shared" si="4"/>
        <v>2E-3</v>
      </c>
      <c r="T107" s="178"/>
      <c r="U107" s="178"/>
      <c r="V107" s="198"/>
      <c r="W107" s="53"/>
      <c r="Z107">
        <v>0</v>
      </c>
    </row>
    <row r="108" spans="1:26" ht="24.95" customHeight="1" x14ac:dyDescent="0.25">
      <c r="A108" s="179"/>
      <c r="B108" s="213"/>
      <c r="C108" s="180" t="s">
        <v>110</v>
      </c>
      <c r="D108" s="240" t="s">
        <v>111</v>
      </c>
      <c r="E108" s="240"/>
      <c r="F108" s="173" t="s">
        <v>109</v>
      </c>
      <c r="G108" s="175">
        <v>28.39</v>
      </c>
      <c r="H108" s="174">
        <v>2.4</v>
      </c>
      <c r="I108" s="174">
        <f t="shared" si="0"/>
        <v>68.14</v>
      </c>
      <c r="J108" s="173">
        <f t="shared" si="1"/>
        <v>69.56</v>
      </c>
      <c r="K108" s="178">
        <f t="shared" si="2"/>
        <v>0</v>
      </c>
      <c r="L108" s="178">
        <f t="shared" si="3"/>
        <v>68.14</v>
      </c>
      <c r="M108" s="178"/>
      <c r="N108" s="178">
        <v>2.4500000000000002</v>
      </c>
      <c r="O108" s="178"/>
      <c r="P108" s="181">
        <v>3.0000000000000001E-5</v>
      </c>
      <c r="Q108" s="182"/>
      <c r="R108" s="182">
        <v>3.0000000000000001E-5</v>
      </c>
      <c r="S108" s="183">
        <f t="shared" si="4"/>
        <v>1E-3</v>
      </c>
      <c r="T108" s="178"/>
      <c r="U108" s="178"/>
      <c r="V108" s="198"/>
      <c r="W108" s="53"/>
      <c r="Z108">
        <v>0</v>
      </c>
    </row>
    <row r="109" spans="1:26" ht="24.95" customHeight="1" x14ac:dyDescent="0.25">
      <c r="A109" s="179"/>
      <c r="B109" s="213"/>
      <c r="C109" s="180" t="s">
        <v>112</v>
      </c>
      <c r="D109" s="240" t="s">
        <v>113</v>
      </c>
      <c r="E109" s="240"/>
      <c r="F109" s="173" t="s">
        <v>93</v>
      </c>
      <c r="G109" s="175">
        <v>108.863</v>
      </c>
      <c r="H109" s="174">
        <v>2.6</v>
      </c>
      <c r="I109" s="174">
        <f t="shared" si="0"/>
        <v>283.04000000000002</v>
      </c>
      <c r="J109" s="173">
        <f t="shared" si="1"/>
        <v>305.91000000000003</v>
      </c>
      <c r="K109" s="178">
        <f t="shared" si="2"/>
        <v>0</v>
      </c>
      <c r="L109" s="178">
        <f t="shared" si="3"/>
        <v>283.04000000000002</v>
      </c>
      <c r="M109" s="178"/>
      <c r="N109" s="178">
        <v>2.81</v>
      </c>
      <c r="O109" s="178"/>
      <c r="P109" s="181">
        <v>6.490000000000001E-3</v>
      </c>
      <c r="Q109" s="182"/>
      <c r="R109" s="182">
        <v>6.490000000000001E-3</v>
      </c>
      <c r="S109" s="183">
        <f t="shared" si="4"/>
        <v>0.70699999999999996</v>
      </c>
      <c r="T109" s="178"/>
      <c r="U109" s="178"/>
      <c r="V109" s="198"/>
      <c r="W109" s="53"/>
      <c r="Z109">
        <v>0</v>
      </c>
    </row>
    <row r="110" spans="1:26" ht="24.95" customHeight="1" x14ac:dyDescent="0.25">
      <c r="A110" s="179"/>
      <c r="B110" s="213"/>
      <c r="C110" s="180" t="s">
        <v>114</v>
      </c>
      <c r="D110" s="240" t="s">
        <v>115</v>
      </c>
      <c r="E110" s="240"/>
      <c r="F110" s="173" t="s">
        <v>93</v>
      </c>
      <c r="G110" s="175">
        <v>110.348</v>
      </c>
      <c r="H110" s="174">
        <v>1.6</v>
      </c>
      <c r="I110" s="174">
        <f t="shared" si="0"/>
        <v>176.56</v>
      </c>
      <c r="J110" s="173">
        <f t="shared" si="1"/>
        <v>199.73</v>
      </c>
      <c r="K110" s="178">
        <f t="shared" si="2"/>
        <v>0</v>
      </c>
      <c r="L110" s="178">
        <f t="shared" si="3"/>
        <v>176.56</v>
      </c>
      <c r="M110" s="178"/>
      <c r="N110" s="178">
        <v>1.81</v>
      </c>
      <c r="O110" s="178"/>
      <c r="P110" s="182"/>
      <c r="Q110" s="182"/>
      <c r="R110" s="182"/>
      <c r="S110" s="183">
        <f t="shared" si="4"/>
        <v>0</v>
      </c>
      <c r="T110" s="178"/>
      <c r="U110" s="178"/>
      <c r="V110" s="198"/>
      <c r="W110" s="53"/>
      <c r="Z110">
        <v>0</v>
      </c>
    </row>
    <row r="111" spans="1:26" ht="24.95" customHeight="1" x14ac:dyDescent="0.25">
      <c r="A111" s="179"/>
      <c r="B111" s="213"/>
      <c r="C111" s="180" t="s">
        <v>116</v>
      </c>
      <c r="D111" s="240" t="s">
        <v>117</v>
      </c>
      <c r="E111" s="240"/>
      <c r="F111" s="173" t="s">
        <v>93</v>
      </c>
      <c r="G111" s="175">
        <v>110.348</v>
      </c>
      <c r="H111" s="174">
        <v>1.4</v>
      </c>
      <c r="I111" s="174">
        <f t="shared" si="0"/>
        <v>154.49</v>
      </c>
      <c r="J111" s="173">
        <f t="shared" si="1"/>
        <v>162.21</v>
      </c>
      <c r="K111" s="178">
        <f t="shared" si="2"/>
        <v>0</v>
      </c>
      <c r="L111" s="178">
        <f t="shared" si="3"/>
        <v>154.49</v>
      </c>
      <c r="M111" s="178"/>
      <c r="N111" s="178">
        <v>1.47</v>
      </c>
      <c r="O111" s="178"/>
      <c r="P111" s="182"/>
      <c r="Q111" s="182"/>
      <c r="R111" s="182"/>
      <c r="S111" s="183">
        <f t="shared" si="4"/>
        <v>0</v>
      </c>
      <c r="T111" s="178"/>
      <c r="U111" s="178"/>
      <c r="V111" s="198"/>
      <c r="W111" s="53"/>
      <c r="Z111">
        <v>0</v>
      </c>
    </row>
    <row r="112" spans="1:26" ht="24.95" customHeight="1" x14ac:dyDescent="0.25">
      <c r="A112" s="179"/>
      <c r="B112" s="213"/>
      <c r="C112" s="180" t="s">
        <v>118</v>
      </c>
      <c r="D112" s="240" t="s">
        <v>119</v>
      </c>
      <c r="E112" s="240"/>
      <c r="F112" s="173" t="s">
        <v>93</v>
      </c>
      <c r="G112" s="175">
        <v>110.348</v>
      </c>
      <c r="H112" s="174">
        <v>8.5</v>
      </c>
      <c r="I112" s="174">
        <f t="shared" si="0"/>
        <v>937.96</v>
      </c>
      <c r="J112" s="173">
        <f t="shared" si="1"/>
        <v>996.44</v>
      </c>
      <c r="K112" s="178">
        <f t="shared" si="2"/>
        <v>0</v>
      </c>
      <c r="L112" s="178">
        <f t="shared" si="3"/>
        <v>937.96</v>
      </c>
      <c r="M112" s="178"/>
      <c r="N112" s="178">
        <v>9.0299999999999994</v>
      </c>
      <c r="O112" s="178"/>
      <c r="P112" s="182"/>
      <c r="Q112" s="182"/>
      <c r="R112" s="182"/>
      <c r="S112" s="183">
        <f t="shared" si="4"/>
        <v>0</v>
      </c>
      <c r="T112" s="178"/>
      <c r="U112" s="178"/>
      <c r="V112" s="198"/>
      <c r="W112" s="53"/>
      <c r="Z112">
        <v>0</v>
      </c>
    </row>
    <row r="113" spans="1:26" ht="24.95" customHeight="1" x14ac:dyDescent="0.25">
      <c r="A113" s="179"/>
      <c r="B113" s="213"/>
      <c r="C113" s="180" t="s">
        <v>120</v>
      </c>
      <c r="D113" s="240" t="s">
        <v>121</v>
      </c>
      <c r="E113" s="240"/>
      <c r="F113" s="173" t="s">
        <v>93</v>
      </c>
      <c r="G113" s="175">
        <v>110.348</v>
      </c>
      <c r="H113" s="174">
        <v>6.5</v>
      </c>
      <c r="I113" s="174">
        <f t="shared" si="0"/>
        <v>717.26</v>
      </c>
      <c r="J113" s="173">
        <f t="shared" si="1"/>
        <v>753.68</v>
      </c>
      <c r="K113" s="178">
        <f t="shared" si="2"/>
        <v>0</v>
      </c>
      <c r="L113" s="178">
        <f t="shared" si="3"/>
        <v>717.26</v>
      </c>
      <c r="M113" s="178"/>
      <c r="N113" s="178">
        <v>6.83</v>
      </c>
      <c r="O113" s="178"/>
      <c r="P113" s="182"/>
      <c r="Q113" s="182"/>
      <c r="R113" s="182"/>
      <c r="S113" s="183">
        <f t="shared" si="4"/>
        <v>0</v>
      </c>
      <c r="T113" s="178"/>
      <c r="U113" s="178"/>
      <c r="V113" s="198"/>
      <c r="W113" s="53"/>
      <c r="Z113">
        <v>0</v>
      </c>
    </row>
    <row r="114" spans="1:26" ht="24.95" customHeight="1" x14ac:dyDescent="0.25">
      <c r="A114" s="179"/>
      <c r="B114" s="213"/>
      <c r="C114" s="180" t="s">
        <v>122</v>
      </c>
      <c r="D114" s="240" t="s">
        <v>123</v>
      </c>
      <c r="E114" s="240"/>
      <c r="F114" s="173" t="s">
        <v>93</v>
      </c>
      <c r="G114" s="175">
        <v>104.42</v>
      </c>
      <c r="H114" s="174">
        <v>42.9</v>
      </c>
      <c r="I114" s="174">
        <f t="shared" si="0"/>
        <v>4479.62</v>
      </c>
      <c r="J114" s="173">
        <f t="shared" si="1"/>
        <v>4663.3999999999996</v>
      </c>
      <c r="K114" s="178">
        <f t="shared" si="2"/>
        <v>0</v>
      </c>
      <c r="L114" s="178">
        <f t="shared" si="3"/>
        <v>4479.62</v>
      </c>
      <c r="M114" s="178"/>
      <c r="N114" s="178">
        <v>44.66</v>
      </c>
      <c r="O114" s="178"/>
      <c r="P114" s="182"/>
      <c r="Q114" s="182"/>
      <c r="R114" s="182"/>
      <c r="S114" s="183">
        <f t="shared" si="4"/>
        <v>0</v>
      </c>
      <c r="T114" s="178"/>
      <c r="U114" s="178"/>
      <c r="V114" s="198"/>
      <c r="W114" s="53"/>
      <c r="Z114">
        <v>0</v>
      </c>
    </row>
    <row r="115" spans="1:26" ht="24.95" customHeight="1" x14ac:dyDescent="0.25">
      <c r="A115" s="179"/>
      <c r="B115" s="213"/>
      <c r="C115" s="180" t="s">
        <v>124</v>
      </c>
      <c r="D115" s="240" t="s">
        <v>125</v>
      </c>
      <c r="E115" s="240"/>
      <c r="F115" s="173" t="s">
        <v>93</v>
      </c>
      <c r="G115" s="175">
        <v>4.4429999999999996</v>
      </c>
      <c r="H115" s="174">
        <v>34.9</v>
      </c>
      <c r="I115" s="174">
        <f t="shared" si="0"/>
        <v>155.06</v>
      </c>
      <c r="J115" s="173">
        <f t="shared" si="1"/>
        <v>157.9</v>
      </c>
      <c r="K115" s="178">
        <f t="shared" si="2"/>
        <v>0</v>
      </c>
      <c r="L115" s="178">
        <f t="shared" si="3"/>
        <v>155.06</v>
      </c>
      <c r="M115" s="178"/>
      <c r="N115" s="178">
        <v>35.54</v>
      </c>
      <c r="O115" s="178"/>
      <c r="P115" s="182"/>
      <c r="Q115" s="182"/>
      <c r="R115" s="182"/>
      <c r="S115" s="183">
        <f t="shared" si="4"/>
        <v>0</v>
      </c>
      <c r="T115" s="178"/>
      <c r="U115" s="178"/>
      <c r="V115" s="198"/>
      <c r="W115" s="53"/>
      <c r="Z115">
        <v>0</v>
      </c>
    </row>
    <row r="116" spans="1:26" ht="24.95" customHeight="1" x14ac:dyDescent="0.25">
      <c r="A116" s="179"/>
      <c r="B116" s="213"/>
      <c r="C116" s="180" t="s">
        <v>126</v>
      </c>
      <c r="D116" s="240" t="s">
        <v>127</v>
      </c>
      <c r="E116" s="240"/>
      <c r="F116" s="173" t="s">
        <v>93</v>
      </c>
      <c r="G116" s="175">
        <v>8.91</v>
      </c>
      <c r="H116" s="174">
        <v>22</v>
      </c>
      <c r="I116" s="174">
        <f t="shared" si="0"/>
        <v>196.02</v>
      </c>
      <c r="J116" s="173">
        <f t="shared" si="1"/>
        <v>215.53</v>
      </c>
      <c r="K116" s="178">
        <f t="shared" si="2"/>
        <v>0</v>
      </c>
      <c r="L116" s="178">
        <f t="shared" si="3"/>
        <v>196.02</v>
      </c>
      <c r="M116" s="178"/>
      <c r="N116" s="178">
        <v>24.19</v>
      </c>
      <c r="O116" s="178"/>
      <c r="P116" s="182"/>
      <c r="Q116" s="182"/>
      <c r="R116" s="182"/>
      <c r="S116" s="183">
        <f t="shared" si="4"/>
        <v>0</v>
      </c>
      <c r="T116" s="178"/>
      <c r="U116" s="178"/>
      <c r="V116" s="198"/>
      <c r="W116" s="53"/>
      <c r="Z116">
        <v>0</v>
      </c>
    </row>
    <row r="117" spans="1:26" ht="24.95" customHeight="1" x14ac:dyDescent="0.25">
      <c r="A117" s="179"/>
      <c r="B117" s="213"/>
      <c r="C117" s="180" t="s">
        <v>128</v>
      </c>
      <c r="D117" s="240" t="s">
        <v>129</v>
      </c>
      <c r="E117" s="240"/>
      <c r="F117" s="173" t="s">
        <v>93</v>
      </c>
      <c r="G117" s="175">
        <v>15.52</v>
      </c>
      <c r="H117" s="174">
        <v>12.5</v>
      </c>
      <c r="I117" s="174">
        <f t="shared" si="0"/>
        <v>194</v>
      </c>
      <c r="J117" s="173">
        <f t="shared" si="1"/>
        <v>188.88</v>
      </c>
      <c r="K117" s="178">
        <f t="shared" si="2"/>
        <v>0</v>
      </c>
      <c r="L117" s="178">
        <f t="shared" si="3"/>
        <v>194</v>
      </c>
      <c r="M117" s="178"/>
      <c r="N117" s="178">
        <v>12.17</v>
      </c>
      <c r="O117" s="178"/>
      <c r="P117" s="182"/>
      <c r="Q117" s="182"/>
      <c r="R117" s="182"/>
      <c r="S117" s="183">
        <f t="shared" si="4"/>
        <v>0</v>
      </c>
      <c r="T117" s="178"/>
      <c r="U117" s="178"/>
      <c r="V117" s="198"/>
      <c r="W117" s="53"/>
      <c r="Z117">
        <v>0</v>
      </c>
    </row>
    <row r="118" spans="1:26" ht="24.95" customHeight="1" x14ac:dyDescent="0.25">
      <c r="A118" s="179"/>
      <c r="B118" s="214"/>
      <c r="C118" s="188" t="s">
        <v>130</v>
      </c>
      <c r="D118" s="244" t="s">
        <v>131</v>
      </c>
      <c r="E118" s="244"/>
      <c r="F118" s="184" t="s">
        <v>96</v>
      </c>
      <c r="G118" s="185">
        <v>1</v>
      </c>
      <c r="H118" s="186">
        <v>40</v>
      </c>
      <c r="I118" s="186">
        <f t="shared" si="0"/>
        <v>40</v>
      </c>
      <c r="J118" s="184">
        <f t="shared" si="1"/>
        <v>44.3</v>
      </c>
      <c r="K118" s="187">
        <f t="shared" si="2"/>
        <v>0</v>
      </c>
      <c r="L118" s="187">
        <f t="shared" si="3"/>
        <v>40</v>
      </c>
      <c r="M118" s="187">
        <f>ROUND(G118*(H118),2)</f>
        <v>40</v>
      </c>
      <c r="N118" s="187">
        <v>44.3</v>
      </c>
      <c r="O118" s="187"/>
      <c r="P118" s="190">
        <v>1.4999999999999999E-2</v>
      </c>
      <c r="Q118" s="191"/>
      <c r="R118" s="191">
        <v>1.4999999999999999E-2</v>
      </c>
      <c r="S118" s="189">
        <f t="shared" si="4"/>
        <v>1.4999999999999999E-2</v>
      </c>
      <c r="T118" s="187"/>
      <c r="U118" s="187"/>
      <c r="V118" s="201"/>
      <c r="W118" s="53"/>
      <c r="Z118">
        <v>0</v>
      </c>
    </row>
    <row r="119" spans="1:26" x14ac:dyDescent="0.25">
      <c r="A119" s="10"/>
      <c r="B119" s="212"/>
      <c r="C119" s="172">
        <v>6</v>
      </c>
      <c r="D119" s="241" t="s">
        <v>59</v>
      </c>
      <c r="E119" s="241"/>
      <c r="F119" s="10"/>
      <c r="G119" s="171"/>
      <c r="H119" s="138"/>
      <c r="I119" s="140">
        <f>ROUND((SUM(I101:I118))/1,2)</f>
        <v>9700.89</v>
      </c>
      <c r="J119" s="10"/>
      <c r="K119" s="10"/>
      <c r="L119" s="10">
        <f>ROUND((SUM(L101:L118))/1,2)</f>
        <v>9700.89</v>
      </c>
      <c r="M119" s="10">
        <f>ROUND((SUM(M101:M118))/1,2)</f>
        <v>40</v>
      </c>
      <c r="N119" s="10"/>
      <c r="O119" s="10"/>
      <c r="P119" s="10"/>
      <c r="Q119" s="10"/>
      <c r="R119" s="10"/>
      <c r="S119" s="10">
        <f>ROUND((SUM(S101:S118))/1,2)</f>
        <v>2.2799999999999998</v>
      </c>
      <c r="T119" s="10"/>
      <c r="U119" s="10"/>
      <c r="V119" s="199">
        <f>ROUND((SUM(V101:V118))/1,2)</f>
        <v>0</v>
      </c>
      <c r="W119" s="217"/>
      <c r="X119" s="137"/>
      <c r="Y119" s="137"/>
      <c r="Z119" s="137"/>
    </row>
    <row r="120" spans="1:26" x14ac:dyDescent="0.25">
      <c r="A120" s="1"/>
      <c r="B120" s="208"/>
      <c r="C120" s="1"/>
      <c r="D120" s="1"/>
      <c r="E120" s="1"/>
      <c r="F120" s="1"/>
      <c r="G120" s="165"/>
      <c r="H120" s="131"/>
      <c r="I120" s="13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200"/>
      <c r="W120" s="53"/>
    </row>
    <row r="121" spans="1:26" x14ac:dyDescent="0.25">
      <c r="A121" s="10"/>
      <c r="B121" s="212"/>
      <c r="C121" s="172">
        <v>9</v>
      </c>
      <c r="D121" s="241" t="s">
        <v>60</v>
      </c>
      <c r="E121" s="241"/>
      <c r="F121" s="10"/>
      <c r="G121" s="171"/>
      <c r="H121" s="138"/>
      <c r="I121" s="138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97"/>
      <c r="W121" s="217"/>
      <c r="X121" s="137"/>
      <c r="Y121" s="137"/>
      <c r="Z121" s="137"/>
    </row>
    <row r="122" spans="1:26" ht="24.95" customHeight="1" x14ac:dyDescent="0.25">
      <c r="A122" s="179"/>
      <c r="B122" s="213"/>
      <c r="C122" s="180" t="s">
        <v>132</v>
      </c>
      <c r="D122" s="240" t="s">
        <v>133</v>
      </c>
      <c r="E122" s="240"/>
      <c r="F122" s="173" t="s">
        <v>93</v>
      </c>
      <c r="G122" s="175">
        <v>86.35</v>
      </c>
      <c r="H122" s="174">
        <v>2.5</v>
      </c>
      <c r="I122" s="174">
        <f t="shared" ref="I122:I133" si="5">ROUND(G122*(H122),2)</f>
        <v>215.88</v>
      </c>
      <c r="J122" s="173">
        <f t="shared" ref="J122:J133" si="6">ROUND(G122*(N122),2)</f>
        <v>215.88</v>
      </c>
      <c r="K122" s="178">
        <f t="shared" ref="K122:K133" si="7">ROUND(G122*(O122),2)</f>
        <v>0</v>
      </c>
      <c r="L122" s="178">
        <f t="shared" ref="L122:L129" si="8">ROUND(G122*(H122),2)</f>
        <v>215.88</v>
      </c>
      <c r="M122" s="178"/>
      <c r="N122" s="178">
        <v>2.5</v>
      </c>
      <c r="O122" s="178"/>
      <c r="P122" s="181">
        <v>1.5300000000000001E-3</v>
      </c>
      <c r="Q122" s="182"/>
      <c r="R122" s="182">
        <v>1.5300000000000001E-3</v>
      </c>
      <c r="S122" s="183">
        <f t="shared" ref="S122:S133" si="9">ROUND(G122*(P122),3)</f>
        <v>0.13200000000000001</v>
      </c>
      <c r="T122" s="178"/>
      <c r="U122" s="178"/>
      <c r="V122" s="198"/>
      <c r="W122" s="53"/>
      <c r="Z122">
        <v>0</v>
      </c>
    </row>
    <row r="123" spans="1:26" ht="35.1" customHeight="1" x14ac:dyDescent="0.25">
      <c r="A123" s="179"/>
      <c r="B123" s="213"/>
      <c r="C123" s="180" t="s">
        <v>134</v>
      </c>
      <c r="D123" s="240" t="s">
        <v>135</v>
      </c>
      <c r="E123" s="240"/>
      <c r="F123" s="173" t="s">
        <v>90</v>
      </c>
      <c r="G123" s="175">
        <v>1.552</v>
      </c>
      <c r="H123" s="174">
        <v>69</v>
      </c>
      <c r="I123" s="174">
        <f t="shared" si="5"/>
        <v>107.09</v>
      </c>
      <c r="J123" s="173">
        <f t="shared" si="6"/>
        <v>120.19</v>
      </c>
      <c r="K123" s="178">
        <f t="shared" si="7"/>
        <v>0</v>
      </c>
      <c r="L123" s="178">
        <f t="shared" si="8"/>
        <v>107.09</v>
      </c>
      <c r="M123" s="178"/>
      <c r="N123" s="178">
        <v>77.44</v>
      </c>
      <c r="O123" s="178"/>
      <c r="P123" s="182"/>
      <c r="Q123" s="182"/>
      <c r="R123" s="182"/>
      <c r="S123" s="183">
        <f t="shared" si="9"/>
        <v>0</v>
      </c>
      <c r="T123" s="178"/>
      <c r="U123" s="178"/>
      <c r="V123" s="198"/>
      <c r="W123" s="53"/>
      <c r="Z123">
        <v>0</v>
      </c>
    </row>
    <row r="124" spans="1:26" ht="24.95" customHeight="1" x14ac:dyDescent="0.25">
      <c r="A124" s="179"/>
      <c r="B124" s="213"/>
      <c r="C124" s="180" t="s">
        <v>136</v>
      </c>
      <c r="D124" s="240" t="s">
        <v>137</v>
      </c>
      <c r="E124" s="240"/>
      <c r="F124" s="173" t="s">
        <v>138</v>
      </c>
      <c r="G124" s="175">
        <v>9.5579999999999998</v>
      </c>
      <c r="H124" s="174">
        <v>10.9</v>
      </c>
      <c r="I124" s="174">
        <f t="shared" si="5"/>
        <v>104.18</v>
      </c>
      <c r="J124" s="173">
        <f t="shared" si="6"/>
        <v>116.51</v>
      </c>
      <c r="K124" s="178">
        <f t="shared" si="7"/>
        <v>0</v>
      </c>
      <c r="L124" s="178">
        <f t="shared" si="8"/>
        <v>104.18</v>
      </c>
      <c r="M124" s="178"/>
      <c r="N124" s="178">
        <v>12.19</v>
      </c>
      <c r="O124" s="178"/>
      <c r="P124" s="182"/>
      <c r="Q124" s="182"/>
      <c r="R124" s="182"/>
      <c r="S124" s="183">
        <f t="shared" si="9"/>
        <v>0</v>
      </c>
      <c r="T124" s="178"/>
      <c r="U124" s="178"/>
      <c r="V124" s="198"/>
      <c r="W124" s="53"/>
      <c r="Z124">
        <v>0</v>
      </c>
    </row>
    <row r="125" spans="1:26" ht="24.95" customHeight="1" x14ac:dyDescent="0.25">
      <c r="A125" s="179"/>
      <c r="B125" s="213"/>
      <c r="C125" s="180" t="s">
        <v>139</v>
      </c>
      <c r="D125" s="240" t="s">
        <v>140</v>
      </c>
      <c r="E125" s="240"/>
      <c r="F125" s="173" t="s">
        <v>138</v>
      </c>
      <c r="G125" s="175">
        <v>238.95</v>
      </c>
      <c r="H125" s="174">
        <v>0.2</v>
      </c>
      <c r="I125" s="174">
        <f t="shared" si="5"/>
        <v>47.79</v>
      </c>
      <c r="J125" s="173">
        <f t="shared" si="6"/>
        <v>97.97</v>
      </c>
      <c r="K125" s="178">
        <f t="shared" si="7"/>
        <v>0</v>
      </c>
      <c r="L125" s="178">
        <f t="shared" si="8"/>
        <v>47.79</v>
      </c>
      <c r="M125" s="178"/>
      <c r="N125" s="178">
        <v>0.41</v>
      </c>
      <c r="O125" s="178"/>
      <c r="P125" s="182"/>
      <c r="Q125" s="182"/>
      <c r="R125" s="182"/>
      <c r="S125" s="183">
        <f t="shared" si="9"/>
        <v>0</v>
      </c>
      <c r="T125" s="178"/>
      <c r="U125" s="178"/>
      <c r="V125" s="198"/>
      <c r="W125" s="53"/>
      <c r="Z125">
        <v>0</v>
      </c>
    </row>
    <row r="126" spans="1:26" ht="24.95" customHeight="1" x14ac:dyDescent="0.25">
      <c r="A126" s="179"/>
      <c r="B126" s="213"/>
      <c r="C126" s="180" t="s">
        <v>141</v>
      </c>
      <c r="D126" s="240" t="s">
        <v>142</v>
      </c>
      <c r="E126" s="240"/>
      <c r="F126" s="173" t="s">
        <v>138</v>
      </c>
      <c r="G126" s="175">
        <v>9.5579999999999998</v>
      </c>
      <c r="H126" s="174">
        <v>7.9</v>
      </c>
      <c r="I126" s="174">
        <f t="shared" si="5"/>
        <v>75.510000000000005</v>
      </c>
      <c r="J126" s="173">
        <f t="shared" si="6"/>
        <v>83.44</v>
      </c>
      <c r="K126" s="178">
        <f t="shared" si="7"/>
        <v>0</v>
      </c>
      <c r="L126" s="178">
        <f t="shared" si="8"/>
        <v>75.510000000000005</v>
      </c>
      <c r="M126" s="178"/>
      <c r="N126" s="178">
        <v>8.73</v>
      </c>
      <c r="O126" s="178"/>
      <c r="P126" s="182"/>
      <c r="Q126" s="182"/>
      <c r="R126" s="182"/>
      <c r="S126" s="183">
        <f t="shared" si="9"/>
        <v>0</v>
      </c>
      <c r="T126" s="178"/>
      <c r="U126" s="178"/>
      <c r="V126" s="198"/>
      <c r="W126" s="53"/>
      <c r="Z126">
        <v>0</v>
      </c>
    </row>
    <row r="127" spans="1:26" ht="24.95" customHeight="1" x14ac:dyDescent="0.25">
      <c r="A127" s="179"/>
      <c r="B127" s="213"/>
      <c r="C127" s="180" t="s">
        <v>143</v>
      </c>
      <c r="D127" s="240" t="s">
        <v>144</v>
      </c>
      <c r="E127" s="240"/>
      <c r="F127" s="173" t="s">
        <v>138</v>
      </c>
      <c r="G127" s="175">
        <v>38.231999999999999</v>
      </c>
      <c r="H127" s="174">
        <v>1</v>
      </c>
      <c r="I127" s="174">
        <f t="shared" si="5"/>
        <v>38.229999999999997</v>
      </c>
      <c r="J127" s="173">
        <f t="shared" si="6"/>
        <v>37.47</v>
      </c>
      <c r="K127" s="178">
        <f t="shared" si="7"/>
        <v>0</v>
      </c>
      <c r="L127" s="178">
        <f t="shared" si="8"/>
        <v>38.229999999999997</v>
      </c>
      <c r="M127" s="178"/>
      <c r="N127" s="178">
        <v>0.98</v>
      </c>
      <c r="O127" s="178"/>
      <c r="P127" s="182"/>
      <c r="Q127" s="182"/>
      <c r="R127" s="182"/>
      <c r="S127" s="183">
        <f t="shared" si="9"/>
        <v>0</v>
      </c>
      <c r="T127" s="178"/>
      <c r="U127" s="178"/>
      <c r="V127" s="198"/>
      <c r="W127" s="53"/>
      <c r="Z127">
        <v>0</v>
      </c>
    </row>
    <row r="128" spans="1:26" ht="24.95" customHeight="1" x14ac:dyDescent="0.25">
      <c r="A128" s="179"/>
      <c r="B128" s="213"/>
      <c r="C128" s="180" t="s">
        <v>145</v>
      </c>
      <c r="D128" s="240" t="s">
        <v>146</v>
      </c>
      <c r="E128" s="240"/>
      <c r="F128" s="173" t="s">
        <v>138</v>
      </c>
      <c r="G128" s="175">
        <v>8.9640000000000004</v>
      </c>
      <c r="H128" s="174">
        <v>44</v>
      </c>
      <c r="I128" s="174">
        <f t="shared" si="5"/>
        <v>394.42</v>
      </c>
      <c r="J128" s="173">
        <f t="shared" si="6"/>
        <v>417.45</v>
      </c>
      <c r="K128" s="178">
        <f t="shared" si="7"/>
        <v>0</v>
      </c>
      <c r="L128" s="178">
        <f t="shared" si="8"/>
        <v>394.42</v>
      </c>
      <c r="M128" s="178"/>
      <c r="N128" s="178">
        <v>46.57</v>
      </c>
      <c r="O128" s="178"/>
      <c r="P128" s="182"/>
      <c r="Q128" s="182"/>
      <c r="R128" s="182"/>
      <c r="S128" s="183">
        <f t="shared" si="9"/>
        <v>0</v>
      </c>
      <c r="T128" s="178"/>
      <c r="U128" s="178"/>
      <c r="V128" s="198"/>
      <c r="W128" s="53"/>
      <c r="Z128">
        <v>0</v>
      </c>
    </row>
    <row r="129" spans="1:26" ht="24.95" customHeight="1" x14ac:dyDescent="0.25">
      <c r="A129" s="179"/>
      <c r="B129" s="213"/>
      <c r="C129" s="180" t="s">
        <v>147</v>
      </c>
      <c r="D129" s="240" t="s">
        <v>148</v>
      </c>
      <c r="E129" s="240"/>
      <c r="F129" s="173" t="s">
        <v>138</v>
      </c>
      <c r="G129" s="175">
        <v>0.59399999999999997</v>
      </c>
      <c r="H129" s="174">
        <v>3.6</v>
      </c>
      <c r="I129" s="174">
        <f t="shared" si="5"/>
        <v>2.14</v>
      </c>
      <c r="J129" s="173">
        <f t="shared" si="6"/>
        <v>0</v>
      </c>
      <c r="K129" s="178">
        <f t="shared" si="7"/>
        <v>0</v>
      </c>
      <c r="L129" s="178">
        <f t="shared" si="8"/>
        <v>2.14</v>
      </c>
      <c r="M129" s="178"/>
      <c r="N129" s="178">
        <v>0</v>
      </c>
      <c r="O129" s="178"/>
      <c r="P129" s="182"/>
      <c r="Q129" s="182"/>
      <c r="R129" s="182"/>
      <c r="S129" s="183">
        <f t="shared" si="9"/>
        <v>0</v>
      </c>
      <c r="T129" s="178"/>
      <c r="U129" s="178"/>
      <c r="V129" s="198"/>
      <c r="W129" s="53"/>
      <c r="Z129">
        <v>0</v>
      </c>
    </row>
    <row r="130" spans="1:26" ht="24.95" customHeight="1" x14ac:dyDescent="0.25">
      <c r="A130" s="179"/>
      <c r="B130" s="213"/>
      <c r="C130" s="180" t="s">
        <v>149</v>
      </c>
      <c r="D130" s="240" t="s">
        <v>150</v>
      </c>
      <c r="E130" s="240"/>
      <c r="F130" s="173" t="s">
        <v>109</v>
      </c>
      <c r="G130" s="175">
        <v>4.3</v>
      </c>
      <c r="H130" s="174">
        <v>2</v>
      </c>
      <c r="I130" s="174">
        <f t="shared" si="5"/>
        <v>8.6</v>
      </c>
      <c r="J130" s="173">
        <f t="shared" si="6"/>
        <v>9.33</v>
      </c>
      <c r="K130" s="178">
        <f t="shared" si="7"/>
        <v>0</v>
      </c>
      <c r="L130" s="178">
        <f>ROUND(G130*(H130),2)</f>
        <v>8.6</v>
      </c>
      <c r="M130" s="178"/>
      <c r="N130" s="178">
        <v>2.17</v>
      </c>
      <c r="O130" s="178"/>
      <c r="P130" s="182"/>
      <c r="Q130" s="182"/>
      <c r="R130" s="182"/>
      <c r="S130" s="183">
        <f t="shared" si="9"/>
        <v>0</v>
      </c>
      <c r="T130" s="178"/>
      <c r="U130" s="178"/>
      <c r="V130" s="198"/>
      <c r="W130" s="53"/>
      <c r="Z130">
        <v>0</v>
      </c>
    </row>
    <row r="131" spans="1:26" ht="24.95" customHeight="1" x14ac:dyDescent="0.25">
      <c r="A131" s="179"/>
      <c r="B131" s="213"/>
      <c r="C131" s="180" t="s">
        <v>151</v>
      </c>
      <c r="D131" s="240" t="s">
        <v>152</v>
      </c>
      <c r="E131" s="240"/>
      <c r="F131" s="173" t="s">
        <v>96</v>
      </c>
      <c r="G131" s="175">
        <v>2</v>
      </c>
      <c r="H131" s="174">
        <v>2.6</v>
      </c>
      <c r="I131" s="174">
        <f t="shared" si="5"/>
        <v>5.2</v>
      </c>
      <c r="J131" s="173">
        <f t="shared" si="6"/>
        <v>5.5</v>
      </c>
      <c r="K131" s="178">
        <f t="shared" si="7"/>
        <v>0</v>
      </c>
      <c r="L131" s="178">
        <f>ROUND(G131*(H131),2)</f>
        <v>5.2</v>
      </c>
      <c r="M131" s="178"/>
      <c r="N131" s="178">
        <v>2.75</v>
      </c>
      <c r="O131" s="178"/>
      <c r="P131" s="182"/>
      <c r="Q131" s="182"/>
      <c r="R131" s="182"/>
      <c r="S131" s="183">
        <f t="shared" si="9"/>
        <v>0</v>
      </c>
      <c r="T131" s="178"/>
      <c r="U131" s="178"/>
      <c r="V131" s="198"/>
      <c r="W131" s="53"/>
      <c r="Z131">
        <v>0</v>
      </c>
    </row>
    <row r="132" spans="1:26" ht="24.95" customHeight="1" x14ac:dyDescent="0.25">
      <c r="A132" s="179"/>
      <c r="B132" s="213"/>
      <c r="C132" s="180" t="s">
        <v>153</v>
      </c>
      <c r="D132" s="240" t="s">
        <v>154</v>
      </c>
      <c r="E132" s="240"/>
      <c r="F132" s="173" t="s">
        <v>93</v>
      </c>
      <c r="G132" s="175">
        <v>9</v>
      </c>
      <c r="H132" s="174">
        <v>3</v>
      </c>
      <c r="I132" s="174">
        <f t="shared" si="5"/>
        <v>27</v>
      </c>
      <c r="J132" s="173">
        <f t="shared" si="6"/>
        <v>29.88</v>
      </c>
      <c r="K132" s="178">
        <f t="shared" si="7"/>
        <v>0</v>
      </c>
      <c r="L132" s="178">
        <f>ROUND(G132*(H132),2)</f>
        <v>27</v>
      </c>
      <c r="M132" s="178"/>
      <c r="N132" s="178">
        <v>3.32</v>
      </c>
      <c r="O132" s="178"/>
      <c r="P132" s="182"/>
      <c r="Q132" s="182"/>
      <c r="R132" s="182"/>
      <c r="S132" s="183">
        <f t="shared" si="9"/>
        <v>0</v>
      </c>
      <c r="T132" s="178"/>
      <c r="U132" s="178"/>
      <c r="V132" s="198"/>
      <c r="W132" s="53"/>
      <c r="Z132">
        <v>0</v>
      </c>
    </row>
    <row r="133" spans="1:26" ht="24.95" customHeight="1" x14ac:dyDescent="0.25">
      <c r="A133" s="179"/>
      <c r="B133" s="213"/>
      <c r="C133" s="180" t="s">
        <v>155</v>
      </c>
      <c r="D133" s="240" t="s">
        <v>156</v>
      </c>
      <c r="E133" s="240"/>
      <c r="F133" s="173" t="s">
        <v>93</v>
      </c>
      <c r="G133" s="175">
        <v>107.401</v>
      </c>
      <c r="H133" s="174">
        <v>2.5</v>
      </c>
      <c r="I133" s="174">
        <f t="shared" si="5"/>
        <v>268.5</v>
      </c>
      <c r="J133" s="173">
        <f t="shared" si="6"/>
        <v>267.43</v>
      </c>
      <c r="K133" s="178">
        <f t="shared" si="7"/>
        <v>0</v>
      </c>
      <c r="L133" s="178">
        <f>ROUND(G133*(H133),2)</f>
        <v>268.5</v>
      </c>
      <c r="M133" s="178"/>
      <c r="N133" s="178">
        <v>2.4900000000000002</v>
      </c>
      <c r="O133" s="178"/>
      <c r="P133" s="182"/>
      <c r="Q133" s="182"/>
      <c r="R133" s="182"/>
      <c r="S133" s="183">
        <f t="shared" si="9"/>
        <v>0</v>
      </c>
      <c r="T133" s="178"/>
      <c r="U133" s="178"/>
      <c r="V133" s="198"/>
      <c r="W133" s="53"/>
      <c r="Z133">
        <v>0</v>
      </c>
    </row>
    <row r="134" spans="1:26" x14ac:dyDescent="0.25">
      <c r="A134" s="10"/>
      <c r="B134" s="212"/>
      <c r="C134" s="172">
        <v>9</v>
      </c>
      <c r="D134" s="241" t="s">
        <v>60</v>
      </c>
      <c r="E134" s="241"/>
      <c r="F134" s="10"/>
      <c r="G134" s="171"/>
      <c r="H134" s="138"/>
      <c r="I134" s="140">
        <f>ROUND((SUM(I121:I133))/1,2)</f>
        <v>1294.54</v>
      </c>
      <c r="J134" s="10"/>
      <c r="K134" s="10"/>
      <c r="L134" s="10">
        <f>ROUND((SUM(L121:L133))/1,2)</f>
        <v>1294.54</v>
      </c>
      <c r="M134" s="10">
        <f>ROUND((SUM(M121:M133))/1,2)</f>
        <v>0</v>
      </c>
      <c r="N134" s="10"/>
      <c r="O134" s="10"/>
      <c r="P134" s="10"/>
      <c r="Q134" s="10"/>
      <c r="R134" s="10"/>
      <c r="S134" s="10">
        <f>ROUND((SUM(S121:S133))/1,2)</f>
        <v>0.13</v>
      </c>
      <c r="T134" s="10"/>
      <c r="U134" s="10"/>
      <c r="V134" s="199">
        <f>ROUND((SUM(V121:V133))/1,2)</f>
        <v>0</v>
      </c>
      <c r="W134" s="217"/>
      <c r="X134" s="137"/>
      <c r="Y134" s="137"/>
      <c r="Z134" s="137"/>
    </row>
    <row r="135" spans="1:26" x14ac:dyDescent="0.25">
      <c r="A135" s="1"/>
      <c r="B135" s="208"/>
      <c r="C135" s="1"/>
      <c r="D135" s="1"/>
      <c r="E135" s="1"/>
      <c r="F135" s="1"/>
      <c r="G135" s="165"/>
      <c r="H135" s="131"/>
      <c r="I135" s="13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200"/>
      <c r="W135" s="53"/>
    </row>
    <row r="136" spans="1:26" x14ac:dyDescent="0.25">
      <c r="A136" s="10"/>
      <c r="B136" s="212"/>
      <c r="C136" s="172">
        <v>99</v>
      </c>
      <c r="D136" s="241" t="s">
        <v>61</v>
      </c>
      <c r="E136" s="241"/>
      <c r="F136" s="10"/>
      <c r="G136" s="171"/>
      <c r="H136" s="138"/>
      <c r="I136" s="138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97"/>
      <c r="W136" s="217"/>
      <c r="X136" s="137"/>
      <c r="Y136" s="137"/>
      <c r="Z136" s="137"/>
    </row>
    <row r="137" spans="1:26" ht="24.95" customHeight="1" x14ac:dyDescent="0.25">
      <c r="A137" s="179"/>
      <c r="B137" s="213"/>
      <c r="C137" s="180" t="s">
        <v>157</v>
      </c>
      <c r="D137" s="240" t="s">
        <v>158</v>
      </c>
      <c r="E137" s="240"/>
      <c r="F137" s="173" t="s">
        <v>138</v>
      </c>
      <c r="G137" s="175">
        <v>53.634</v>
      </c>
      <c r="H137" s="174">
        <v>14.9</v>
      </c>
      <c r="I137" s="174">
        <f>ROUND(G137*(H137),2)</f>
        <v>799.15</v>
      </c>
      <c r="J137" s="173">
        <f>ROUND(G137*(N137),2)</f>
        <v>629.66</v>
      </c>
      <c r="K137" s="178">
        <f>ROUND(G137*(O137),2)</f>
        <v>0</v>
      </c>
      <c r="L137" s="178">
        <f>ROUND(G137*(H137),2)</f>
        <v>799.15</v>
      </c>
      <c r="M137" s="178"/>
      <c r="N137" s="178">
        <v>11.74</v>
      </c>
      <c r="O137" s="178"/>
      <c r="P137" s="182"/>
      <c r="Q137" s="182"/>
      <c r="R137" s="182"/>
      <c r="S137" s="183">
        <f>ROUND(G137*(P137),3)</f>
        <v>0</v>
      </c>
      <c r="T137" s="178"/>
      <c r="U137" s="178"/>
      <c r="V137" s="198"/>
      <c r="W137" s="53"/>
      <c r="Z137">
        <v>0</v>
      </c>
    </row>
    <row r="138" spans="1:26" x14ac:dyDescent="0.25">
      <c r="A138" s="10"/>
      <c r="B138" s="212"/>
      <c r="C138" s="172">
        <v>99</v>
      </c>
      <c r="D138" s="241" t="s">
        <v>61</v>
      </c>
      <c r="E138" s="241"/>
      <c r="F138" s="10"/>
      <c r="G138" s="171"/>
      <c r="H138" s="138"/>
      <c r="I138" s="140">
        <f>ROUND((SUM(I136:I137))/1,2)</f>
        <v>799.15</v>
      </c>
      <c r="J138" s="10"/>
      <c r="K138" s="10"/>
      <c r="L138" s="10">
        <f>ROUND((SUM(L136:L137))/1,2)</f>
        <v>799.15</v>
      </c>
      <c r="M138" s="10">
        <f>ROUND((SUM(M136:M137))/1,2)</f>
        <v>0</v>
      </c>
      <c r="N138" s="10"/>
      <c r="O138" s="10"/>
      <c r="P138" s="10"/>
      <c r="Q138" s="10"/>
      <c r="R138" s="10"/>
      <c r="S138" s="10">
        <f>ROUND((SUM(S136:S137))/1,2)</f>
        <v>0</v>
      </c>
      <c r="T138" s="10"/>
      <c r="U138" s="10"/>
      <c r="V138" s="199">
        <f>ROUND((SUM(V136:V137))/1,2)</f>
        <v>0</v>
      </c>
      <c r="W138" s="217"/>
      <c r="X138" s="137"/>
      <c r="Y138" s="137"/>
      <c r="Z138" s="137"/>
    </row>
    <row r="139" spans="1:26" x14ac:dyDescent="0.25">
      <c r="A139" s="1"/>
      <c r="B139" s="208"/>
      <c r="C139" s="1"/>
      <c r="D139" s="1"/>
      <c r="E139" s="1"/>
      <c r="F139" s="1"/>
      <c r="G139" s="165"/>
      <c r="H139" s="131"/>
      <c r="I139" s="13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200"/>
      <c r="W139" s="53"/>
    </row>
    <row r="140" spans="1:26" x14ac:dyDescent="0.25">
      <c r="A140" s="10"/>
      <c r="B140" s="212"/>
      <c r="C140" s="10"/>
      <c r="D140" s="242" t="s">
        <v>56</v>
      </c>
      <c r="E140" s="242"/>
      <c r="F140" s="10"/>
      <c r="G140" s="171"/>
      <c r="H140" s="138"/>
      <c r="I140" s="140">
        <f>ROUND((SUM(I91:I139))/2,2)</f>
        <v>13209.81</v>
      </c>
      <c r="J140" s="10"/>
      <c r="K140" s="10"/>
      <c r="L140" s="138">
        <f>ROUND((SUM(L91:L139))/2,2)</f>
        <v>13209.81</v>
      </c>
      <c r="M140" s="138">
        <f>ROUND((SUM(M91:M139))/2,2)</f>
        <v>40</v>
      </c>
      <c r="N140" s="10"/>
      <c r="O140" s="10"/>
      <c r="P140" s="192"/>
      <c r="Q140" s="10"/>
      <c r="R140" s="10"/>
      <c r="S140" s="192">
        <f>ROUND((SUM(S91:S139))/2,2)</f>
        <v>39.659999999999997</v>
      </c>
      <c r="T140" s="10"/>
      <c r="U140" s="10"/>
      <c r="V140" s="199">
        <f>ROUND((SUM(V91:V139))/2,2)</f>
        <v>0</v>
      </c>
      <c r="W140" s="53"/>
    </row>
    <row r="141" spans="1:26" x14ac:dyDescent="0.25">
      <c r="A141" s="1"/>
      <c r="B141" s="208"/>
      <c r="C141" s="1"/>
      <c r="D141" s="1"/>
      <c r="E141" s="1"/>
      <c r="F141" s="1"/>
      <c r="G141" s="165"/>
      <c r="H141" s="131"/>
      <c r="I141" s="13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200"/>
      <c r="W141" s="53"/>
    </row>
    <row r="142" spans="1:26" x14ac:dyDescent="0.25">
      <c r="A142" s="10"/>
      <c r="B142" s="212"/>
      <c r="C142" s="10"/>
      <c r="D142" s="242" t="s">
        <v>62</v>
      </c>
      <c r="E142" s="242"/>
      <c r="F142" s="10"/>
      <c r="G142" s="171"/>
      <c r="H142" s="138"/>
      <c r="I142" s="138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97"/>
      <c r="W142" s="217"/>
      <c r="X142" s="137"/>
      <c r="Y142" s="137"/>
      <c r="Z142" s="137"/>
    </row>
    <row r="143" spans="1:26" x14ac:dyDescent="0.25">
      <c r="A143" s="10"/>
      <c r="B143" s="212"/>
      <c r="C143" s="172">
        <v>711</v>
      </c>
      <c r="D143" s="241" t="s">
        <v>63</v>
      </c>
      <c r="E143" s="241"/>
      <c r="F143" s="10"/>
      <c r="G143" s="171"/>
      <c r="H143" s="138"/>
      <c r="I143" s="138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97"/>
      <c r="W143" s="217"/>
      <c r="X143" s="137"/>
      <c r="Y143" s="137"/>
      <c r="Z143" s="137"/>
    </row>
    <row r="144" spans="1:26" ht="24.95" customHeight="1" x14ac:dyDescent="0.25">
      <c r="A144" s="179"/>
      <c r="B144" s="213"/>
      <c r="C144" s="180" t="s">
        <v>159</v>
      </c>
      <c r="D144" s="240" t="s">
        <v>160</v>
      </c>
      <c r="E144" s="240"/>
      <c r="F144" s="173" t="s">
        <v>93</v>
      </c>
      <c r="G144" s="175">
        <v>15.52</v>
      </c>
      <c r="H144" s="174">
        <v>0.2</v>
      </c>
      <c r="I144" s="174">
        <f>ROUND(G144*(H144),2)</f>
        <v>3.1</v>
      </c>
      <c r="J144" s="173">
        <f>ROUND(G144*(N144),2)</f>
        <v>2.95</v>
      </c>
      <c r="K144" s="178">
        <f>ROUND(G144*(O144),2)</f>
        <v>0</v>
      </c>
      <c r="L144" s="178">
        <f>ROUND(G144*(H144),2)</f>
        <v>3.1</v>
      </c>
      <c r="M144" s="178"/>
      <c r="N144" s="178">
        <v>0.19</v>
      </c>
      <c r="O144" s="178"/>
      <c r="P144" s="182"/>
      <c r="Q144" s="182"/>
      <c r="R144" s="182"/>
      <c r="S144" s="183">
        <f>ROUND(G144*(P144),3)</f>
        <v>0</v>
      </c>
      <c r="T144" s="178"/>
      <c r="U144" s="178"/>
      <c r="V144" s="198"/>
      <c r="W144" s="53"/>
      <c r="Z144">
        <v>0</v>
      </c>
    </row>
    <row r="145" spans="1:26" ht="24.95" customHeight="1" x14ac:dyDescent="0.25">
      <c r="A145" s="179"/>
      <c r="B145" s="213"/>
      <c r="C145" s="180" t="s">
        <v>161</v>
      </c>
      <c r="D145" s="240" t="s">
        <v>162</v>
      </c>
      <c r="E145" s="240"/>
      <c r="F145" s="173" t="s">
        <v>93</v>
      </c>
      <c r="G145" s="175">
        <v>15.52</v>
      </c>
      <c r="H145" s="174">
        <v>3.5</v>
      </c>
      <c r="I145" s="174">
        <f>ROUND(G145*(H145),2)</f>
        <v>54.32</v>
      </c>
      <c r="J145" s="173">
        <f>ROUND(G145*(N145),2)</f>
        <v>55.87</v>
      </c>
      <c r="K145" s="178">
        <f>ROUND(G145*(O145),2)</f>
        <v>0</v>
      </c>
      <c r="L145" s="178">
        <f>ROUND(G145*(H145),2)</f>
        <v>54.32</v>
      </c>
      <c r="M145" s="178"/>
      <c r="N145" s="178">
        <v>3.6</v>
      </c>
      <c r="O145" s="178"/>
      <c r="P145" s="181">
        <v>5.4000000000000001E-4</v>
      </c>
      <c r="Q145" s="182"/>
      <c r="R145" s="182">
        <v>5.4000000000000001E-4</v>
      </c>
      <c r="S145" s="183">
        <f>ROUND(G145*(P145),3)</f>
        <v>8.0000000000000002E-3</v>
      </c>
      <c r="T145" s="178"/>
      <c r="U145" s="178"/>
      <c r="V145" s="198"/>
      <c r="W145" s="53"/>
      <c r="Z145">
        <v>0</v>
      </c>
    </row>
    <row r="146" spans="1:26" ht="24.95" customHeight="1" x14ac:dyDescent="0.25">
      <c r="A146" s="179"/>
      <c r="B146" s="213"/>
      <c r="C146" s="180" t="s">
        <v>163</v>
      </c>
      <c r="D146" s="240" t="s">
        <v>164</v>
      </c>
      <c r="E146" s="240"/>
      <c r="F146" s="173" t="s">
        <v>165</v>
      </c>
      <c r="G146" s="175">
        <v>2.5499999999999998</v>
      </c>
      <c r="H146" s="232">
        <v>3.5</v>
      </c>
      <c r="I146" s="174">
        <f>ROUND(G146*(H146),2)</f>
        <v>8.93</v>
      </c>
      <c r="J146" s="173">
        <f>ROUND(G146*(N146),2)</f>
        <v>3.14</v>
      </c>
      <c r="K146" s="178">
        <f>ROUND(G146*(O146),2)</f>
        <v>0</v>
      </c>
      <c r="L146" s="178">
        <f>ROUND(G146*(H146),2)</f>
        <v>8.93</v>
      </c>
      <c r="M146" s="178"/>
      <c r="N146" s="178">
        <v>1.2306149603128433</v>
      </c>
      <c r="O146" s="178"/>
      <c r="P146" s="182"/>
      <c r="Q146" s="182"/>
      <c r="R146" s="182"/>
      <c r="S146" s="183">
        <f>ROUND(G146*(P146),3)</f>
        <v>0</v>
      </c>
      <c r="T146" s="178"/>
      <c r="U146" s="178"/>
      <c r="V146" s="198"/>
      <c r="W146" s="53"/>
      <c r="Z146">
        <v>0</v>
      </c>
    </row>
    <row r="147" spans="1:26" ht="24.95" customHeight="1" x14ac:dyDescent="0.25">
      <c r="A147" s="179"/>
      <c r="B147" s="214"/>
      <c r="C147" s="188" t="s">
        <v>166</v>
      </c>
      <c r="D147" s="244" t="s">
        <v>167</v>
      </c>
      <c r="E147" s="244"/>
      <c r="F147" s="184" t="s">
        <v>138</v>
      </c>
      <c r="G147" s="185">
        <v>5.0000000000000001E-3</v>
      </c>
      <c r="H147" s="186">
        <v>2000</v>
      </c>
      <c r="I147" s="186">
        <f>ROUND(G147*(H147),2)</f>
        <v>10</v>
      </c>
      <c r="J147" s="184">
        <f>ROUND(G147*(N147),2)</f>
        <v>10.039999999999999</v>
      </c>
      <c r="K147" s="187">
        <f>ROUND(G147*(O147),2)</f>
        <v>0</v>
      </c>
      <c r="L147" s="187"/>
      <c r="M147" s="187">
        <f>ROUND(G147*(H147),2)</f>
        <v>10</v>
      </c>
      <c r="N147" s="187">
        <v>2007.68</v>
      </c>
      <c r="O147" s="187"/>
      <c r="P147" s="190">
        <v>1</v>
      </c>
      <c r="Q147" s="191"/>
      <c r="R147" s="191">
        <v>1</v>
      </c>
      <c r="S147" s="189">
        <f>ROUND(G147*(P147),3)</f>
        <v>5.0000000000000001E-3</v>
      </c>
      <c r="T147" s="187"/>
      <c r="U147" s="187"/>
      <c r="V147" s="201"/>
      <c r="W147" s="53"/>
      <c r="Z147">
        <v>0</v>
      </c>
    </row>
    <row r="148" spans="1:26" ht="24.95" customHeight="1" x14ac:dyDescent="0.25">
      <c r="A148" s="179"/>
      <c r="B148" s="214"/>
      <c r="C148" s="188" t="s">
        <v>168</v>
      </c>
      <c r="D148" s="244" t="s">
        <v>169</v>
      </c>
      <c r="E148" s="244"/>
      <c r="F148" s="184" t="s">
        <v>93</v>
      </c>
      <c r="G148" s="185">
        <v>17.847999999999999</v>
      </c>
      <c r="H148" s="186">
        <v>2.9</v>
      </c>
      <c r="I148" s="186">
        <f>ROUND(G148*(H148),2)</f>
        <v>51.76</v>
      </c>
      <c r="J148" s="184">
        <f>ROUND(G148*(N148),2)</f>
        <v>54.08</v>
      </c>
      <c r="K148" s="187">
        <f>ROUND(G148*(O148),2)</f>
        <v>0</v>
      </c>
      <c r="L148" s="187"/>
      <c r="M148" s="187">
        <f>ROUND(G148*(H148),2)</f>
        <v>51.76</v>
      </c>
      <c r="N148" s="187">
        <v>3.03</v>
      </c>
      <c r="O148" s="187"/>
      <c r="P148" s="190">
        <v>4.2500000000000003E-3</v>
      </c>
      <c r="Q148" s="191"/>
      <c r="R148" s="191">
        <v>4.2500000000000003E-3</v>
      </c>
      <c r="S148" s="189">
        <f>ROUND(G148*(P148),3)</f>
        <v>7.5999999999999998E-2</v>
      </c>
      <c r="T148" s="187"/>
      <c r="U148" s="187"/>
      <c r="V148" s="201"/>
      <c r="W148" s="53"/>
      <c r="Z148">
        <v>0</v>
      </c>
    </row>
    <row r="149" spans="1:26" x14ac:dyDescent="0.25">
      <c r="A149" s="10"/>
      <c r="B149" s="212"/>
      <c r="C149" s="172">
        <v>711</v>
      </c>
      <c r="D149" s="241" t="s">
        <v>63</v>
      </c>
      <c r="E149" s="241"/>
      <c r="F149" s="10"/>
      <c r="G149" s="171"/>
      <c r="H149" s="138"/>
      <c r="I149" s="140">
        <f>ROUND((SUM(I143:I148))/1,2)</f>
        <v>128.11000000000001</v>
      </c>
      <c r="J149" s="10"/>
      <c r="K149" s="10"/>
      <c r="L149" s="10">
        <f>ROUND((SUM(L143:L148))/1,2)</f>
        <v>66.349999999999994</v>
      </c>
      <c r="M149" s="10">
        <f>ROUND((SUM(M143:M148))/1,2)</f>
        <v>61.76</v>
      </c>
      <c r="N149" s="10"/>
      <c r="O149" s="10"/>
      <c r="P149" s="10"/>
      <c r="Q149" s="10"/>
      <c r="R149" s="10"/>
      <c r="S149" s="10">
        <f>ROUND((SUM(S143:S148))/1,2)</f>
        <v>0.09</v>
      </c>
      <c r="T149" s="10"/>
      <c r="U149" s="10"/>
      <c r="V149" s="199">
        <f>ROUND((SUM(V143:V148))/1,2)</f>
        <v>0</v>
      </c>
      <c r="W149" s="217"/>
      <c r="X149" s="137"/>
      <c r="Y149" s="137"/>
      <c r="Z149" s="137"/>
    </row>
    <row r="150" spans="1:26" x14ac:dyDescent="0.25">
      <c r="A150" s="1"/>
      <c r="B150" s="208"/>
      <c r="C150" s="1"/>
      <c r="D150" s="1"/>
      <c r="E150" s="1"/>
      <c r="F150" s="1"/>
      <c r="G150" s="165"/>
      <c r="H150" s="131"/>
      <c r="I150" s="13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200"/>
      <c r="W150" s="53"/>
    </row>
    <row r="151" spans="1:26" x14ac:dyDescent="0.25">
      <c r="A151" s="10"/>
      <c r="B151" s="212"/>
      <c r="C151" s="172">
        <v>713</v>
      </c>
      <c r="D151" s="241" t="s">
        <v>64</v>
      </c>
      <c r="E151" s="241"/>
      <c r="F151" s="10"/>
      <c r="G151" s="171"/>
      <c r="H151" s="138"/>
      <c r="I151" s="138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97"/>
      <c r="W151" s="217"/>
      <c r="X151" s="137"/>
      <c r="Y151" s="137"/>
      <c r="Z151" s="137"/>
    </row>
    <row r="152" spans="1:26" ht="24.95" customHeight="1" x14ac:dyDescent="0.25">
      <c r="A152" s="179"/>
      <c r="B152" s="213"/>
      <c r="C152" s="180" t="s">
        <v>170</v>
      </c>
      <c r="D152" s="240" t="s">
        <v>171</v>
      </c>
      <c r="E152" s="240"/>
      <c r="F152" s="173" t="s">
        <v>93</v>
      </c>
      <c r="G152" s="175">
        <v>64.983999999999995</v>
      </c>
      <c r="H152" s="174">
        <v>1</v>
      </c>
      <c r="I152" s="174">
        <f>ROUND(G152*(H152),2)</f>
        <v>64.98</v>
      </c>
      <c r="J152" s="173">
        <f>ROUND(G152*(N152),2)</f>
        <v>76.680000000000007</v>
      </c>
      <c r="K152" s="178">
        <f>ROUND(G152*(O152),2)</f>
        <v>0</v>
      </c>
      <c r="L152" s="178">
        <f>ROUND(G152*(H152),2)</f>
        <v>64.98</v>
      </c>
      <c r="M152" s="178"/>
      <c r="N152" s="178">
        <v>1.18</v>
      </c>
      <c r="O152" s="178"/>
      <c r="P152" s="182"/>
      <c r="Q152" s="182"/>
      <c r="R152" s="182"/>
      <c r="S152" s="183">
        <f>ROUND(G152*(P152),3)</f>
        <v>0</v>
      </c>
      <c r="T152" s="178"/>
      <c r="U152" s="178"/>
      <c r="V152" s="198"/>
      <c r="W152" s="53"/>
      <c r="Z152">
        <v>0</v>
      </c>
    </row>
    <row r="153" spans="1:26" ht="24.95" customHeight="1" x14ac:dyDescent="0.25">
      <c r="A153" s="179"/>
      <c r="B153" s="213"/>
      <c r="C153" s="180" t="s">
        <v>172</v>
      </c>
      <c r="D153" s="240" t="s">
        <v>173</v>
      </c>
      <c r="E153" s="240"/>
      <c r="F153" s="173" t="s">
        <v>165</v>
      </c>
      <c r="G153" s="175">
        <v>1.3</v>
      </c>
      <c r="H153" s="232">
        <v>1.1000000000000001</v>
      </c>
      <c r="I153" s="174">
        <f>ROUND(G153*(H153),2)</f>
        <v>1.43</v>
      </c>
      <c r="J153" s="173">
        <f>ROUND(G153*(N153),2)</f>
        <v>12.07</v>
      </c>
      <c r="K153" s="178">
        <f>ROUND(G153*(O153),2)</f>
        <v>0</v>
      </c>
      <c r="L153" s="178">
        <f>ROUND(G153*(H153),2)</f>
        <v>1.43</v>
      </c>
      <c r="M153" s="178"/>
      <c r="N153" s="178">
        <v>9.2808447006940842</v>
      </c>
      <c r="O153" s="178"/>
      <c r="P153" s="182"/>
      <c r="Q153" s="182"/>
      <c r="R153" s="182"/>
      <c r="S153" s="183">
        <f>ROUND(G153*(P153),3)</f>
        <v>0</v>
      </c>
      <c r="T153" s="178"/>
      <c r="U153" s="178"/>
      <c r="V153" s="198"/>
      <c r="W153" s="53"/>
      <c r="Z153">
        <v>0</v>
      </c>
    </row>
    <row r="154" spans="1:26" ht="35.1" customHeight="1" x14ac:dyDescent="0.25">
      <c r="A154" s="179"/>
      <c r="B154" s="214"/>
      <c r="C154" s="188" t="s">
        <v>174</v>
      </c>
      <c r="D154" s="244" t="s">
        <v>175</v>
      </c>
      <c r="E154" s="244"/>
      <c r="F154" s="184" t="s">
        <v>93</v>
      </c>
      <c r="G154" s="185">
        <v>66.284000000000006</v>
      </c>
      <c r="H154" s="186">
        <v>12.4</v>
      </c>
      <c r="I154" s="186">
        <f>ROUND(G154*(H154),2)</f>
        <v>821.92</v>
      </c>
      <c r="J154" s="184">
        <f>ROUND(G154*(N154),2)</f>
        <v>851.75</v>
      </c>
      <c r="K154" s="187">
        <f>ROUND(G154*(O154),2)</f>
        <v>0</v>
      </c>
      <c r="L154" s="187"/>
      <c r="M154" s="187">
        <f>ROUND(G154*(H154),2)</f>
        <v>821.92</v>
      </c>
      <c r="N154" s="187">
        <v>12.85</v>
      </c>
      <c r="O154" s="187"/>
      <c r="P154" s="190">
        <v>8.0000000000000002E-3</v>
      </c>
      <c r="Q154" s="191"/>
      <c r="R154" s="191">
        <v>8.0000000000000002E-3</v>
      </c>
      <c r="S154" s="189">
        <f>ROUND(G154*(P154),3)</f>
        <v>0.53</v>
      </c>
      <c r="T154" s="187"/>
      <c r="U154" s="187"/>
      <c r="V154" s="201"/>
      <c r="W154" s="53"/>
      <c r="Z154">
        <v>0</v>
      </c>
    </row>
    <row r="155" spans="1:26" x14ac:dyDescent="0.25">
      <c r="A155" s="10"/>
      <c r="B155" s="212"/>
      <c r="C155" s="172">
        <v>713</v>
      </c>
      <c r="D155" s="241" t="s">
        <v>64</v>
      </c>
      <c r="E155" s="241"/>
      <c r="F155" s="10"/>
      <c r="G155" s="171"/>
      <c r="H155" s="138"/>
      <c r="I155" s="140">
        <f>ROUND((SUM(I151:I154))/1,2)</f>
        <v>888.33</v>
      </c>
      <c r="J155" s="10"/>
      <c r="K155" s="10"/>
      <c r="L155" s="10">
        <f>ROUND((SUM(L151:L154))/1,2)</f>
        <v>66.41</v>
      </c>
      <c r="M155" s="10">
        <f>ROUND((SUM(M151:M154))/1,2)</f>
        <v>821.92</v>
      </c>
      <c r="N155" s="10"/>
      <c r="O155" s="10"/>
      <c r="P155" s="10"/>
      <c r="Q155" s="10"/>
      <c r="R155" s="10"/>
      <c r="S155" s="10">
        <f>ROUND((SUM(S151:S154))/1,2)</f>
        <v>0.53</v>
      </c>
      <c r="T155" s="10"/>
      <c r="U155" s="10"/>
      <c r="V155" s="199">
        <f>ROUND((SUM(V151:V154))/1,2)</f>
        <v>0</v>
      </c>
      <c r="W155" s="217"/>
      <c r="X155" s="137"/>
      <c r="Y155" s="137"/>
      <c r="Z155" s="137"/>
    </row>
    <row r="156" spans="1:26" x14ac:dyDescent="0.25">
      <c r="A156" s="1"/>
      <c r="B156" s="208"/>
      <c r="C156" s="1"/>
      <c r="D156" s="1"/>
      <c r="E156" s="1"/>
      <c r="F156" s="1"/>
      <c r="G156" s="165"/>
      <c r="H156" s="131"/>
      <c r="I156" s="13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200"/>
      <c r="W156" s="53"/>
    </row>
    <row r="157" spans="1:26" x14ac:dyDescent="0.25">
      <c r="A157" s="10"/>
      <c r="B157" s="212"/>
      <c r="C157" s="172">
        <v>762</v>
      </c>
      <c r="D157" s="241" t="s">
        <v>65</v>
      </c>
      <c r="E157" s="241"/>
      <c r="F157" s="10"/>
      <c r="G157" s="171"/>
      <c r="H157" s="138"/>
      <c r="I157" s="138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97"/>
      <c r="W157" s="217"/>
      <c r="X157" s="137"/>
      <c r="Y157" s="137"/>
      <c r="Z157" s="137"/>
    </row>
    <row r="158" spans="1:26" ht="35.1" customHeight="1" x14ac:dyDescent="0.25">
      <c r="A158" s="179"/>
      <c r="B158" s="213"/>
      <c r="C158" s="180" t="s">
        <v>176</v>
      </c>
      <c r="D158" s="240" t="s">
        <v>177</v>
      </c>
      <c r="E158" s="240"/>
      <c r="F158" s="173" t="s">
        <v>90</v>
      </c>
      <c r="G158" s="175">
        <v>1.468</v>
      </c>
      <c r="H158" s="174">
        <v>25.4</v>
      </c>
      <c r="I158" s="174">
        <f t="shared" ref="I158:I166" si="10">ROUND(G158*(H158),2)</f>
        <v>37.29</v>
      </c>
      <c r="J158" s="173">
        <f t="shared" ref="J158:J166" si="11">ROUND(G158*(N158),2)</f>
        <v>41.15</v>
      </c>
      <c r="K158" s="178">
        <f t="shared" ref="K158:K166" si="12">ROUND(G158*(O158),2)</f>
        <v>0</v>
      </c>
      <c r="L158" s="178">
        <f t="shared" ref="L158:L166" si="13">ROUND(G158*(H158),2)</f>
        <v>37.29</v>
      </c>
      <c r="M158" s="178"/>
      <c r="N158" s="178">
        <v>28.03</v>
      </c>
      <c r="O158" s="178"/>
      <c r="P158" s="181">
        <v>2.3100000000000002E-2</v>
      </c>
      <c r="Q158" s="182"/>
      <c r="R158" s="182">
        <v>2.3100000000000002E-2</v>
      </c>
      <c r="S158" s="183">
        <f t="shared" ref="S158:S166" si="14">ROUND(G158*(P158),3)</f>
        <v>3.4000000000000002E-2</v>
      </c>
      <c r="T158" s="178"/>
      <c r="U158" s="178"/>
      <c r="V158" s="198"/>
      <c r="W158" s="53"/>
      <c r="Z158">
        <v>0</v>
      </c>
    </row>
    <row r="159" spans="1:26" ht="24.95" customHeight="1" x14ac:dyDescent="0.25">
      <c r="A159" s="179"/>
      <c r="B159" s="213"/>
      <c r="C159" s="180" t="s">
        <v>178</v>
      </c>
      <c r="D159" s="240" t="s">
        <v>179</v>
      </c>
      <c r="E159" s="240"/>
      <c r="F159" s="173" t="s">
        <v>93</v>
      </c>
      <c r="G159" s="175">
        <v>9.1</v>
      </c>
      <c r="H159" s="174">
        <v>10</v>
      </c>
      <c r="I159" s="174">
        <f t="shared" si="10"/>
        <v>91</v>
      </c>
      <c r="J159" s="173">
        <f t="shared" si="11"/>
        <v>98.1</v>
      </c>
      <c r="K159" s="178">
        <f t="shared" si="12"/>
        <v>0</v>
      </c>
      <c r="L159" s="178">
        <f t="shared" si="13"/>
        <v>91</v>
      </c>
      <c r="M159" s="178"/>
      <c r="N159" s="178">
        <v>10.78</v>
      </c>
      <c r="O159" s="178"/>
      <c r="P159" s="181">
        <v>9.6600000000000002E-3</v>
      </c>
      <c r="Q159" s="182"/>
      <c r="R159" s="182">
        <v>9.6600000000000002E-3</v>
      </c>
      <c r="S159" s="183">
        <f t="shared" si="14"/>
        <v>8.7999999999999995E-2</v>
      </c>
      <c r="T159" s="178"/>
      <c r="U159" s="178"/>
      <c r="V159" s="198"/>
      <c r="W159" s="53"/>
      <c r="Z159">
        <v>0</v>
      </c>
    </row>
    <row r="160" spans="1:26" ht="24.95" customHeight="1" x14ac:dyDescent="0.25">
      <c r="A160" s="179"/>
      <c r="B160" s="213"/>
      <c r="C160" s="180" t="s">
        <v>180</v>
      </c>
      <c r="D160" s="240" t="s">
        <v>181</v>
      </c>
      <c r="E160" s="240"/>
      <c r="F160" s="173" t="s">
        <v>109</v>
      </c>
      <c r="G160" s="175">
        <v>125.65600000000001</v>
      </c>
      <c r="H160" s="174">
        <v>3.9</v>
      </c>
      <c r="I160" s="174">
        <f t="shared" si="10"/>
        <v>490.06</v>
      </c>
      <c r="J160" s="173">
        <f t="shared" si="11"/>
        <v>437.28</v>
      </c>
      <c r="K160" s="178">
        <f t="shared" si="12"/>
        <v>0</v>
      </c>
      <c r="L160" s="178">
        <f t="shared" si="13"/>
        <v>490.06</v>
      </c>
      <c r="M160" s="178"/>
      <c r="N160" s="178">
        <v>3.48</v>
      </c>
      <c r="O160" s="178"/>
      <c r="P160" s="181">
        <v>3.0000000000000001E-5</v>
      </c>
      <c r="Q160" s="182"/>
      <c r="R160" s="182">
        <v>3.0000000000000001E-5</v>
      </c>
      <c r="S160" s="183">
        <f t="shared" si="14"/>
        <v>4.0000000000000001E-3</v>
      </c>
      <c r="T160" s="178"/>
      <c r="U160" s="178"/>
      <c r="V160" s="198"/>
      <c r="W160" s="53"/>
      <c r="Z160">
        <v>0</v>
      </c>
    </row>
    <row r="161" spans="1:26" ht="24.95" customHeight="1" x14ac:dyDescent="0.25">
      <c r="A161" s="179"/>
      <c r="B161" s="213"/>
      <c r="C161" s="180" t="s">
        <v>182</v>
      </c>
      <c r="D161" s="240" t="s">
        <v>183</v>
      </c>
      <c r="E161" s="240"/>
      <c r="F161" s="173" t="s">
        <v>165</v>
      </c>
      <c r="G161" s="175">
        <v>4.5</v>
      </c>
      <c r="H161" s="232">
        <v>5</v>
      </c>
      <c r="I161" s="174">
        <f t="shared" si="10"/>
        <v>22.5</v>
      </c>
      <c r="J161" s="173">
        <f t="shared" si="11"/>
        <v>68.17</v>
      </c>
      <c r="K161" s="178">
        <f t="shared" si="12"/>
        <v>0</v>
      </c>
      <c r="L161" s="178">
        <f t="shared" si="13"/>
        <v>22.5</v>
      </c>
      <c r="M161" s="178"/>
      <c r="N161" s="178">
        <v>15.149294511437416</v>
      </c>
      <c r="O161" s="178"/>
      <c r="P161" s="182"/>
      <c r="Q161" s="182"/>
      <c r="R161" s="182"/>
      <c r="S161" s="183">
        <f t="shared" si="14"/>
        <v>0</v>
      </c>
      <c r="T161" s="178"/>
      <c r="U161" s="178"/>
      <c r="V161" s="198"/>
      <c r="W161" s="53"/>
      <c r="Z161">
        <v>0</v>
      </c>
    </row>
    <row r="162" spans="1:26" ht="24.95" customHeight="1" x14ac:dyDescent="0.25">
      <c r="A162" s="179"/>
      <c r="B162" s="213"/>
      <c r="C162" s="180" t="s">
        <v>184</v>
      </c>
      <c r="D162" s="240" t="s">
        <v>185</v>
      </c>
      <c r="E162" s="240"/>
      <c r="F162" s="173" t="s">
        <v>93</v>
      </c>
      <c r="G162" s="175">
        <v>15.52</v>
      </c>
      <c r="H162" s="174">
        <v>2.1</v>
      </c>
      <c r="I162" s="174">
        <f t="shared" si="10"/>
        <v>32.590000000000003</v>
      </c>
      <c r="J162" s="173">
        <f t="shared" si="11"/>
        <v>35.700000000000003</v>
      </c>
      <c r="K162" s="178">
        <f t="shared" si="12"/>
        <v>0</v>
      </c>
      <c r="L162" s="178">
        <f t="shared" si="13"/>
        <v>32.590000000000003</v>
      </c>
      <c r="M162" s="178"/>
      <c r="N162" s="178">
        <v>2.2999999999999998</v>
      </c>
      <c r="O162" s="178"/>
      <c r="P162" s="182"/>
      <c r="Q162" s="182"/>
      <c r="R162" s="182"/>
      <c r="S162" s="183">
        <f t="shared" si="14"/>
        <v>0</v>
      </c>
      <c r="T162" s="178"/>
      <c r="U162" s="178"/>
      <c r="V162" s="198"/>
      <c r="W162" s="53"/>
      <c r="Z162">
        <v>0</v>
      </c>
    </row>
    <row r="163" spans="1:26" ht="24.95" customHeight="1" x14ac:dyDescent="0.25">
      <c r="A163" s="179"/>
      <c r="B163" s="213"/>
      <c r="C163" s="180" t="s">
        <v>186</v>
      </c>
      <c r="D163" s="240" t="s">
        <v>187</v>
      </c>
      <c r="E163" s="240"/>
      <c r="F163" s="173" t="s">
        <v>109</v>
      </c>
      <c r="G163" s="175">
        <v>447.00599999999997</v>
      </c>
      <c r="H163" s="174">
        <v>1.1000000000000001</v>
      </c>
      <c r="I163" s="174">
        <f t="shared" si="10"/>
        <v>491.71</v>
      </c>
      <c r="J163" s="173">
        <f t="shared" si="11"/>
        <v>281.61</v>
      </c>
      <c r="K163" s="178">
        <f t="shared" si="12"/>
        <v>0</v>
      </c>
      <c r="L163" s="178">
        <f t="shared" si="13"/>
        <v>491.71</v>
      </c>
      <c r="M163" s="178"/>
      <c r="N163" s="178">
        <v>0.63</v>
      </c>
      <c r="O163" s="178"/>
      <c r="P163" s="182"/>
      <c r="Q163" s="182"/>
      <c r="R163" s="182"/>
      <c r="S163" s="183">
        <f t="shared" si="14"/>
        <v>0</v>
      </c>
      <c r="T163" s="178"/>
      <c r="U163" s="178"/>
      <c r="V163" s="198"/>
      <c r="W163" s="53"/>
      <c r="Z163">
        <v>0</v>
      </c>
    </row>
    <row r="164" spans="1:26" ht="24.95" customHeight="1" x14ac:dyDescent="0.25">
      <c r="A164" s="179"/>
      <c r="B164" s="213"/>
      <c r="C164" s="180" t="s">
        <v>188</v>
      </c>
      <c r="D164" s="240" t="s">
        <v>189</v>
      </c>
      <c r="E164" s="240"/>
      <c r="F164" s="173" t="s">
        <v>109</v>
      </c>
      <c r="G164" s="175">
        <v>109.268</v>
      </c>
      <c r="H164" s="174">
        <v>1</v>
      </c>
      <c r="I164" s="174">
        <f t="shared" si="10"/>
        <v>109.27</v>
      </c>
      <c r="J164" s="173">
        <f t="shared" si="11"/>
        <v>130.03</v>
      </c>
      <c r="K164" s="178">
        <f t="shared" si="12"/>
        <v>0</v>
      </c>
      <c r="L164" s="178">
        <f t="shared" si="13"/>
        <v>109.27</v>
      </c>
      <c r="M164" s="178"/>
      <c r="N164" s="178">
        <v>1.19</v>
      </c>
      <c r="O164" s="178"/>
      <c r="P164" s="182"/>
      <c r="Q164" s="182"/>
      <c r="R164" s="182"/>
      <c r="S164" s="183">
        <f t="shared" si="14"/>
        <v>0</v>
      </c>
      <c r="T164" s="178"/>
      <c r="U164" s="178"/>
      <c r="V164" s="198"/>
      <c r="W164" s="53"/>
      <c r="Z164">
        <v>0</v>
      </c>
    </row>
    <row r="165" spans="1:26" ht="24.95" customHeight="1" x14ac:dyDescent="0.25">
      <c r="A165" s="179"/>
      <c r="B165" s="214"/>
      <c r="C165" s="188" t="s">
        <v>190</v>
      </c>
      <c r="D165" s="244" t="s">
        <v>191</v>
      </c>
      <c r="E165" s="244"/>
      <c r="F165" s="184" t="s">
        <v>90</v>
      </c>
      <c r="G165" s="185">
        <v>1.468</v>
      </c>
      <c r="H165" s="186">
        <v>220</v>
      </c>
      <c r="I165" s="186">
        <f t="shared" si="10"/>
        <v>322.95999999999998</v>
      </c>
      <c r="J165" s="184">
        <f t="shared" si="11"/>
        <v>402.11</v>
      </c>
      <c r="K165" s="187">
        <f t="shared" si="12"/>
        <v>0</v>
      </c>
      <c r="L165" s="187">
        <f t="shared" si="13"/>
        <v>322.95999999999998</v>
      </c>
      <c r="M165" s="187">
        <f>ROUND(G165*(H165),2)</f>
        <v>322.95999999999998</v>
      </c>
      <c r="N165" s="187">
        <v>273.92</v>
      </c>
      <c r="O165" s="187"/>
      <c r="P165" s="190">
        <v>0.55000000000000004</v>
      </c>
      <c r="Q165" s="191"/>
      <c r="R165" s="191">
        <v>0.55000000000000004</v>
      </c>
      <c r="S165" s="189">
        <f t="shared" si="14"/>
        <v>0.80700000000000005</v>
      </c>
      <c r="T165" s="187"/>
      <c r="U165" s="187"/>
      <c r="V165" s="201"/>
      <c r="W165" s="53"/>
      <c r="Z165">
        <v>0</v>
      </c>
    </row>
    <row r="166" spans="1:26" ht="24.95" customHeight="1" x14ac:dyDescent="0.25">
      <c r="A166" s="179"/>
      <c r="B166" s="214"/>
      <c r="C166" s="188" t="s">
        <v>190</v>
      </c>
      <c r="D166" s="244" t="s">
        <v>191</v>
      </c>
      <c r="E166" s="244"/>
      <c r="F166" s="184" t="s">
        <v>90</v>
      </c>
      <c r="G166" s="185">
        <v>0.32600000000000001</v>
      </c>
      <c r="H166" s="186">
        <v>220</v>
      </c>
      <c r="I166" s="186">
        <f t="shared" si="10"/>
        <v>71.72</v>
      </c>
      <c r="J166" s="184">
        <f t="shared" si="11"/>
        <v>89.3</v>
      </c>
      <c r="K166" s="187">
        <f t="shared" si="12"/>
        <v>0</v>
      </c>
      <c r="L166" s="187">
        <f t="shared" si="13"/>
        <v>71.72</v>
      </c>
      <c r="M166" s="187">
        <f>ROUND(G166*(H166),2)</f>
        <v>71.72</v>
      </c>
      <c r="N166" s="187">
        <v>273.92</v>
      </c>
      <c r="O166" s="187"/>
      <c r="P166" s="190">
        <v>0.55000000000000004</v>
      </c>
      <c r="Q166" s="191"/>
      <c r="R166" s="191">
        <v>0.55000000000000004</v>
      </c>
      <c r="S166" s="189">
        <f t="shared" si="14"/>
        <v>0.17899999999999999</v>
      </c>
      <c r="T166" s="187"/>
      <c r="U166" s="187"/>
      <c r="V166" s="201"/>
      <c r="W166" s="53"/>
      <c r="Z166">
        <v>0</v>
      </c>
    </row>
    <row r="167" spans="1:26" x14ac:dyDescent="0.25">
      <c r="A167" s="10"/>
      <c r="B167" s="212"/>
      <c r="C167" s="172">
        <v>762</v>
      </c>
      <c r="D167" s="241" t="s">
        <v>65</v>
      </c>
      <c r="E167" s="241"/>
      <c r="F167" s="10"/>
      <c r="G167" s="171"/>
      <c r="H167" s="138"/>
      <c r="I167" s="140">
        <f>ROUND((SUM(I157:I166))/1,2)</f>
        <v>1669.1</v>
      </c>
      <c r="J167" s="10"/>
      <c r="K167" s="10"/>
      <c r="L167" s="10">
        <f>ROUND((SUM(L157:L166))/1,2)</f>
        <v>1669.1</v>
      </c>
      <c r="M167" s="10">
        <f>ROUND((SUM(M157:M166))/1,2)</f>
        <v>394.68</v>
      </c>
      <c r="N167" s="10"/>
      <c r="O167" s="10"/>
      <c r="P167" s="10"/>
      <c r="Q167" s="10"/>
      <c r="R167" s="10"/>
      <c r="S167" s="10">
        <f>ROUND((SUM(S157:S166))/1,2)</f>
        <v>1.1100000000000001</v>
      </c>
      <c r="T167" s="10"/>
      <c r="U167" s="10"/>
      <c r="V167" s="199">
        <f>ROUND((SUM(V157:V166))/1,2)</f>
        <v>0</v>
      </c>
      <c r="W167" s="217"/>
      <c r="X167" s="137"/>
      <c r="Y167" s="137"/>
      <c r="Z167" s="137"/>
    </row>
    <row r="168" spans="1:26" x14ac:dyDescent="0.25">
      <c r="A168" s="1"/>
      <c r="B168" s="208"/>
      <c r="C168" s="1"/>
      <c r="D168" s="1"/>
      <c r="E168" s="1"/>
      <c r="F168" s="1"/>
      <c r="G168" s="165"/>
      <c r="H168" s="131"/>
      <c r="I168" s="13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200"/>
      <c r="W168" s="53"/>
    </row>
    <row r="169" spans="1:26" x14ac:dyDescent="0.25">
      <c r="A169" s="10"/>
      <c r="B169" s="212"/>
      <c r="C169" s="172">
        <v>763</v>
      </c>
      <c r="D169" s="241" t="s">
        <v>66</v>
      </c>
      <c r="E169" s="241"/>
      <c r="F169" s="10"/>
      <c r="G169" s="171"/>
      <c r="H169" s="138"/>
      <c r="I169" s="138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97"/>
      <c r="W169" s="217"/>
      <c r="X169" s="137"/>
      <c r="Y169" s="137"/>
      <c r="Z169" s="137"/>
    </row>
    <row r="170" spans="1:26" ht="24.95" customHeight="1" x14ac:dyDescent="0.25">
      <c r="A170" s="179"/>
      <c r="B170" s="213"/>
      <c r="C170" s="180" t="s">
        <v>192</v>
      </c>
      <c r="D170" s="240" t="s">
        <v>193</v>
      </c>
      <c r="E170" s="240"/>
      <c r="F170" s="173" t="s">
        <v>165</v>
      </c>
      <c r="G170" s="175">
        <v>0.6</v>
      </c>
      <c r="H170" s="232">
        <v>0.5</v>
      </c>
      <c r="I170" s="174">
        <f>ROUND(G170*(H170),2)</f>
        <v>0.3</v>
      </c>
      <c r="J170" s="173">
        <f>ROUND(G170*(N170),2)</f>
        <v>7.31</v>
      </c>
      <c r="K170" s="178">
        <f>ROUND(G170*(O170),2)</f>
        <v>0</v>
      </c>
      <c r="L170" s="178">
        <f>ROUND(G170*(H170),2)</f>
        <v>0.3</v>
      </c>
      <c r="M170" s="178"/>
      <c r="N170" s="178">
        <v>12.180914607167244</v>
      </c>
      <c r="O170" s="178"/>
      <c r="P170" s="182"/>
      <c r="Q170" s="182"/>
      <c r="R170" s="182"/>
      <c r="S170" s="183">
        <f>ROUND(G170*(P170),3)</f>
        <v>0</v>
      </c>
      <c r="T170" s="178"/>
      <c r="U170" s="178"/>
      <c r="V170" s="198"/>
      <c r="W170" s="53"/>
      <c r="Z170">
        <v>0</v>
      </c>
    </row>
    <row r="171" spans="1:26" ht="24.95" customHeight="1" x14ac:dyDescent="0.25">
      <c r="A171" s="179"/>
      <c r="B171" s="213"/>
      <c r="C171" s="180" t="s">
        <v>194</v>
      </c>
      <c r="D171" s="240" t="s">
        <v>195</v>
      </c>
      <c r="E171" s="240"/>
      <c r="F171" s="173" t="s">
        <v>93</v>
      </c>
      <c r="G171" s="175">
        <v>52.59</v>
      </c>
      <c r="H171" s="174">
        <v>24.9</v>
      </c>
      <c r="I171" s="174">
        <f>ROUND(G171*(H171),2)</f>
        <v>1309.49</v>
      </c>
      <c r="J171" s="173">
        <f>ROUND(G171*(N171),2)</f>
        <v>1217.98</v>
      </c>
      <c r="K171" s="178">
        <f>ROUND(G171*(O171),2)</f>
        <v>0</v>
      </c>
      <c r="L171" s="178">
        <f>ROUND(G171*(H171),2)</f>
        <v>1309.49</v>
      </c>
      <c r="M171" s="178"/>
      <c r="N171" s="178">
        <v>23.16</v>
      </c>
      <c r="O171" s="178"/>
      <c r="P171" s="182"/>
      <c r="Q171" s="182"/>
      <c r="R171" s="182"/>
      <c r="S171" s="183">
        <f>ROUND(G171*(P171),3)</f>
        <v>0</v>
      </c>
      <c r="T171" s="178"/>
      <c r="U171" s="178"/>
      <c r="V171" s="198"/>
      <c r="W171" s="53"/>
      <c r="Z171">
        <v>0</v>
      </c>
    </row>
    <row r="172" spans="1:26" x14ac:dyDescent="0.25">
      <c r="A172" s="10"/>
      <c r="B172" s="212"/>
      <c r="C172" s="172">
        <v>763</v>
      </c>
      <c r="D172" s="241" t="s">
        <v>66</v>
      </c>
      <c r="E172" s="241"/>
      <c r="F172" s="10"/>
      <c r="G172" s="171"/>
      <c r="H172" s="138"/>
      <c r="I172" s="140">
        <f>ROUND((SUM(I169:I171))/1,2)</f>
        <v>1309.79</v>
      </c>
      <c r="J172" s="10"/>
      <c r="K172" s="10"/>
      <c r="L172" s="10">
        <f>ROUND((SUM(L169:L171))/1,2)</f>
        <v>1309.79</v>
      </c>
      <c r="M172" s="10">
        <f>ROUND((SUM(M169:M171))/1,2)</f>
        <v>0</v>
      </c>
      <c r="N172" s="10"/>
      <c r="O172" s="10"/>
      <c r="P172" s="10"/>
      <c r="Q172" s="10"/>
      <c r="R172" s="10"/>
      <c r="S172" s="10">
        <f>ROUND((SUM(S169:S171))/1,2)</f>
        <v>0</v>
      </c>
      <c r="T172" s="10"/>
      <c r="U172" s="10"/>
      <c r="V172" s="199">
        <f>ROUND((SUM(V169:V171))/1,2)</f>
        <v>0</v>
      </c>
      <c r="W172" s="217"/>
      <c r="X172" s="137"/>
      <c r="Y172" s="137"/>
      <c r="Z172" s="137"/>
    </row>
    <row r="173" spans="1:26" x14ac:dyDescent="0.25">
      <c r="A173" s="1"/>
      <c r="B173" s="208"/>
      <c r="C173" s="1"/>
      <c r="D173" s="1"/>
      <c r="E173" s="1"/>
      <c r="F173" s="1"/>
      <c r="G173" s="165"/>
      <c r="H173" s="131"/>
      <c r="I173" s="13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200"/>
      <c r="W173" s="53"/>
    </row>
    <row r="174" spans="1:26" x14ac:dyDescent="0.25">
      <c r="A174" s="10"/>
      <c r="B174" s="212"/>
      <c r="C174" s="172">
        <v>764</v>
      </c>
      <c r="D174" s="241" t="s">
        <v>67</v>
      </c>
      <c r="E174" s="241"/>
      <c r="F174" s="10"/>
      <c r="G174" s="171"/>
      <c r="H174" s="138"/>
      <c r="I174" s="138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97"/>
      <c r="W174" s="217"/>
      <c r="X174" s="137"/>
      <c r="Y174" s="137"/>
      <c r="Z174" s="137"/>
    </row>
    <row r="175" spans="1:26" ht="24.95" customHeight="1" x14ac:dyDescent="0.25">
      <c r="A175" s="179"/>
      <c r="B175" s="213"/>
      <c r="C175" s="180" t="s">
        <v>196</v>
      </c>
      <c r="D175" s="240" t="s">
        <v>197</v>
      </c>
      <c r="E175" s="240"/>
      <c r="F175" s="173" t="s">
        <v>109</v>
      </c>
      <c r="G175" s="175">
        <v>17.268000000000001</v>
      </c>
      <c r="H175" s="174">
        <v>7.8</v>
      </c>
      <c r="I175" s="174">
        <f t="shared" ref="I175:I189" si="15">ROUND(G175*(H175),2)</f>
        <v>134.69</v>
      </c>
      <c r="J175" s="173">
        <f t="shared" ref="J175:J189" si="16">ROUND(G175*(N175),2)</f>
        <v>137.44999999999999</v>
      </c>
      <c r="K175" s="178">
        <f t="shared" ref="K175:K189" si="17">ROUND(G175*(O175),2)</f>
        <v>0</v>
      </c>
      <c r="L175" s="178">
        <f t="shared" ref="L175:L189" si="18">ROUND(G175*(H175),2)</f>
        <v>134.69</v>
      </c>
      <c r="M175" s="178"/>
      <c r="N175" s="178">
        <v>7.96</v>
      </c>
      <c r="O175" s="178"/>
      <c r="P175" s="182"/>
      <c r="Q175" s="182"/>
      <c r="R175" s="182"/>
      <c r="S175" s="183">
        <f t="shared" ref="S175:S189" si="19">ROUND(G175*(P175),3)</f>
        <v>0</v>
      </c>
      <c r="T175" s="178"/>
      <c r="U175" s="178"/>
      <c r="V175" s="198"/>
      <c r="W175" s="53"/>
      <c r="Z175">
        <v>0</v>
      </c>
    </row>
    <row r="176" spans="1:26" ht="24.95" customHeight="1" x14ac:dyDescent="0.25">
      <c r="A176" s="179"/>
      <c r="B176" s="213"/>
      <c r="C176" s="180" t="s">
        <v>198</v>
      </c>
      <c r="D176" s="240" t="s">
        <v>199</v>
      </c>
      <c r="E176" s="240"/>
      <c r="F176" s="173" t="s">
        <v>109</v>
      </c>
      <c r="G176" s="175">
        <v>11.39</v>
      </c>
      <c r="H176" s="174">
        <v>12.9</v>
      </c>
      <c r="I176" s="174">
        <f t="shared" si="15"/>
        <v>146.93</v>
      </c>
      <c r="J176" s="173">
        <f t="shared" si="16"/>
        <v>153.99</v>
      </c>
      <c r="K176" s="178">
        <f t="shared" si="17"/>
        <v>0</v>
      </c>
      <c r="L176" s="178">
        <f t="shared" si="18"/>
        <v>146.93</v>
      </c>
      <c r="M176" s="178"/>
      <c r="N176" s="178">
        <v>13.52</v>
      </c>
      <c r="O176" s="178"/>
      <c r="P176" s="181">
        <v>9.2000000000000003E-4</v>
      </c>
      <c r="Q176" s="182"/>
      <c r="R176" s="182">
        <v>9.2000000000000003E-4</v>
      </c>
      <c r="S176" s="183">
        <f t="shared" si="19"/>
        <v>0.01</v>
      </c>
      <c r="T176" s="178"/>
      <c r="U176" s="178"/>
      <c r="V176" s="198"/>
      <c r="W176" s="53"/>
      <c r="Z176">
        <v>0</v>
      </c>
    </row>
    <row r="177" spans="1:26" ht="24.95" customHeight="1" x14ac:dyDescent="0.25">
      <c r="A177" s="179"/>
      <c r="B177" s="213"/>
      <c r="C177" s="180" t="s">
        <v>200</v>
      </c>
      <c r="D177" s="240" t="s">
        <v>201</v>
      </c>
      <c r="E177" s="240"/>
      <c r="F177" s="173" t="s">
        <v>109</v>
      </c>
      <c r="G177" s="175">
        <v>1.1499999999999999</v>
      </c>
      <c r="H177" s="174">
        <v>10</v>
      </c>
      <c r="I177" s="174">
        <f t="shared" si="15"/>
        <v>11.5</v>
      </c>
      <c r="J177" s="173">
        <f t="shared" si="16"/>
        <v>13.82</v>
      </c>
      <c r="K177" s="178">
        <f t="shared" si="17"/>
        <v>0</v>
      </c>
      <c r="L177" s="178">
        <f t="shared" si="18"/>
        <v>11.5</v>
      </c>
      <c r="M177" s="178"/>
      <c r="N177" s="178">
        <v>12.02</v>
      </c>
      <c r="O177" s="178"/>
      <c r="P177" s="181">
        <v>2.0500000000000002E-3</v>
      </c>
      <c r="Q177" s="182"/>
      <c r="R177" s="182">
        <v>2.0500000000000002E-3</v>
      </c>
      <c r="S177" s="183">
        <f t="shared" si="19"/>
        <v>2E-3</v>
      </c>
      <c r="T177" s="178"/>
      <c r="U177" s="178"/>
      <c r="V177" s="198"/>
      <c r="W177" s="53"/>
      <c r="Z177">
        <v>0</v>
      </c>
    </row>
    <row r="178" spans="1:26" ht="24.95" customHeight="1" x14ac:dyDescent="0.25">
      <c r="A178" s="179"/>
      <c r="B178" s="213"/>
      <c r="C178" s="180" t="s">
        <v>202</v>
      </c>
      <c r="D178" s="240" t="s">
        <v>203</v>
      </c>
      <c r="E178" s="240"/>
      <c r="F178" s="173" t="s">
        <v>109</v>
      </c>
      <c r="G178" s="175">
        <v>6</v>
      </c>
      <c r="H178" s="174">
        <v>25</v>
      </c>
      <c r="I178" s="174">
        <f t="shared" si="15"/>
        <v>150</v>
      </c>
      <c r="J178" s="173">
        <f t="shared" si="16"/>
        <v>159.72</v>
      </c>
      <c r="K178" s="178">
        <f t="shared" si="17"/>
        <v>0</v>
      </c>
      <c r="L178" s="178">
        <f t="shared" si="18"/>
        <v>150</v>
      </c>
      <c r="M178" s="178"/>
      <c r="N178" s="178">
        <v>26.62</v>
      </c>
      <c r="O178" s="178"/>
      <c r="P178" s="181">
        <v>1.7299999999999998E-3</v>
      </c>
      <c r="Q178" s="182"/>
      <c r="R178" s="182">
        <v>1.7299999999999998E-3</v>
      </c>
      <c r="S178" s="183">
        <f t="shared" si="19"/>
        <v>0.01</v>
      </c>
      <c r="T178" s="178"/>
      <c r="U178" s="178"/>
      <c r="V178" s="198"/>
      <c r="W178" s="53"/>
      <c r="Z178">
        <v>0</v>
      </c>
    </row>
    <row r="179" spans="1:26" ht="24.95" customHeight="1" x14ac:dyDescent="0.25">
      <c r="A179" s="179"/>
      <c r="B179" s="213"/>
      <c r="C179" s="180" t="s">
        <v>204</v>
      </c>
      <c r="D179" s="240" t="s">
        <v>205</v>
      </c>
      <c r="E179" s="240"/>
      <c r="F179" s="173" t="s">
        <v>96</v>
      </c>
      <c r="G179" s="175">
        <v>4</v>
      </c>
      <c r="H179" s="174">
        <v>11.9</v>
      </c>
      <c r="I179" s="174">
        <f t="shared" si="15"/>
        <v>47.6</v>
      </c>
      <c r="J179" s="173">
        <f t="shared" si="16"/>
        <v>51.52</v>
      </c>
      <c r="K179" s="178">
        <f t="shared" si="17"/>
        <v>0</v>
      </c>
      <c r="L179" s="178">
        <f t="shared" si="18"/>
        <v>47.6</v>
      </c>
      <c r="M179" s="178"/>
      <c r="N179" s="178">
        <v>12.88</v>
      </c>
      <c r="O179" s="178"/>
      <c r="P179" s="181">
        <v>3.6999999999999999E-4</v>
      </c>
      <c r="Q179" s="182"/>
      <c r="R179" s="182">
        <v>3.6999999999999999E-4</v>
      </c>
      <c r="S179" s="183">
        <f t="shared" si="19"/>
        <v>1E-3</v>
      </c>
      <c r="T179" s="178"/>
      <c r="U179" s="178"/>
      <c r="V179" s="198"/>
      <c r="W179" s="53"/>
      <c r="Z179">
        <v>0</v>
      </c>
    </row>
    <row r="180" spans="1:26" ht="24.95" customHeight="1" x14ac:dyDescent="0.25">
      <c r="A180" s="179"/>
      <c r="B180" s="213"/>
      <c r="C180" s="180" t="s">
        <v>206</v>
      </c>
      <c r="D180" s="240" t="s">
        <v>207</v>
      </c>
      <c r="E180" s="240"/>
      <c r="F180" s="173" t="s">
        <v>96</v>
      </c>
      <c r="G180" s="175">
        <v>2</v>
      </c>
      <c r="H180" s="174">
        <v>13</v>
      </c>
      <c r="I180" s="174">
        <f t="shared" si="15"/>
        <v>26</v>
      </c>
      <c r="J180" s="173">
        <f t="shared" si="16"/>
        <v>27.84</v>
      </c>
      <c r="K180" s="178">
        <f t="shared" si="17"/>
        <v>0</v>
      </c>
      <c r="L180" s="178">
        <f t="shared" si="18"/>
        <v>26</v>
      </c>
      <c r="M180" s="178"/>
      <c r="N180" s="178">
        <v>13.92</v>
      </c>
      <c r="O180" s="178"/>
      <c r="P180" s="181">
        <v>3.6999999999999999E-4</v>
      </c>
      <c r="Q180" s="182"/>
      <c r="R180" s="182">
        <v>3.6999999999999999E-4</v>
      </c>
      <c r="S180" s="183">
        <f t="shared" si="19"/>
        <v>1E-3</v>
      </c>
      <c r="T180" s="178"/>
      <c r="U180" s="178"/>
      <c r="V180" s="198"/>
      <c r="W180" s="53"/>
      <c r="Z180">
        <v>0</v>
      </c>
    </row>
    <row r="181" spans="1:26" ht="24.95" customHeight="1" x14ac:dyDescent="0.25">
      <c r="A181" s="179"/>
      <c r="B181" s="213"/>
      <c r="C181" s="180" t="s">
        <v>208</v>
      </c>
      <c r="D181" s="240" t="s">
        <v>209</v>
      </c>
      <c r="E181" s="240"/>
      <c r="F181" s="173" t="s">
        <v>96</v>
      </c>
      <c r="G181" s="175">
        <v>2</v>
      </c>
      <c r="H181" s="174">
        <v>8.5</v>
      </c>
      <c r="I181" s="174">
        <f t="shared" si="15"/>
        <v>17</v>
      </c>
      <c r="J181" s="173">
        <f t="shared" si="16"/>
        <v>19.02</v>
      </c>
      <c r="K181" s="178">
        <f t="shared" si="17"/>
        <v>0</v>
      </c>
      <c r="L181" s="178">
        <f t="shared" si="18"/>
        <v>17</v>
      </c>
      <c r="M181" s="178"/>
      <c r="N181" s="178">
        <v>9.51</v>
      </c>
      <c r="O181" s="178"/>
      <c r="P181" s="181">
        <v>2.5000000000000001E-4</v>
      </c>
      <c r="Q181" s="182"/>
      <c r="R181" s="182">
        <v>2.5000000000000001E-4</v>
      </c>
      <c r="S181" s="183">
        <f t="shared" si="19"/>
        <v>1E-3</v>
      </c>
      <c r="T181" s="178"/>
      <c r="U181" s="178"/>
      <c r="V181" s="198"/>
      <c r="W181" s="53"/>
      <c r="Z181">
        <v>0</v>
      </c>
    </row>
    <row r="182" spans="1:26" ht="24.95" customHeight="1" x14ac:dyDescent="0.25">
      <c r="A182" s="179"/>
      <c r="B182" s="213"/>
      <c r="C182" s="180" t="s">
        <v>210</v>
      </c>
      <c r="D182" s="240" t="s">
        <v>211</v>
      </c>
      <c r="E182" s="240"/>
      <c r="F182" s="173" t="s">
        <v>109</v>
      </c>
      <c r="G182" s="175">
        <v>22.78</v>
      </c>
      <c r="H182" s="174">
        <v>26</v>
      </c>
      <c r="I182" s="174">
        <f t="shared" si="15"/>
        <v>592.28</v>
      </c>
      <c r="J182" s="173">
        <f t="shared" si="16"/>
        <v>656.75</v>
      </c>
      <c r="K182" s="178">
        <f t="shared" si="17"/>
        <v>0</v>
      </c>
      <c r="L182" s="178">
        <f t="shared" si="18"/>
        <v>592.28</v>
      </c>
      <c r="M182" s="178"/>
      <c r="N182" s="178">
        <v>28.83</v>
      </c>
      <c r="O182" s="178"/>
      <c r="P182" s="181">
        <v>1.3600000000000001E-3</v>
      </c>
      <c r="Q182" s="182"/>
      <c r="R182" s="182">
        <v>1.3600000000000001E-3</v>
      </c>
      <c r="S182" s="183">
        <f t="shared" si="19"/>
        <v>3.1E-2</v>
      </c>
      <c r="T182" s="178"/>
      <c r="U182" s="178"/>
      <c r="V182" s="198"/>
      <c r="W182" s="53"/>
      <c r="Z182">
        <v>0</v>
      </c>
    </row>
    <row r="183" spans="1:26" ht="24.95" customHeight="1" x14ac:dyDescent="0.25">
      <c r="A183" s="179"/>
      <c r="B183" s="213"/>
      <c r="C183" s="180" t="s">
        <v>212</v>
      </c>
      <c r="D183" s="240" t="s">
        <v>213</v>
      </c>
      <c r="E183" s="240"/>
      <c r="F183" s="173" t="s">
        <v>96</v>
      </c>
      <c r="G183" s="175">
        <v>2</v>
      </c>
      <c r="H183" s="174">
        <v>15</v>
      </c>
      <c r="I183" s="174">
        <f t="shared" si="15"/>
        <v>30</v>
      </c>
      <c r="J183" s="173">
        <f t="shared" si="16"/>
        <v>30.78</v>
      </c>
      <c r="K183" s="178">
        <f t="shared" si="17"/>
        <v>0</v>
      </c>
      <c r="L183" s="178">
        <f t="shared" si="18"/>
        <v>30</v>
      </c>
      <c r="M183" s="178"/>
      <c r="N183" s="178">
        <v>15.39</v>
      </c>
      <c r="O183" s="178"/>
      <c r="P183" s="181">
        <v>2.5000000000000001E-4</v>
      </c>
      <c r="Q183" s="182"/>
      <c r="R183" s="182">
        <v>2.5000000000000001E-4</v>
      </c>
      <c r="S183" s="183">
        <f t="shared" si="19"/>
        <v>1E-3</v>
      </c>
      <c r="T183" s="178"/>
      <c r="U183" s="178"/>
      <c r="V183" s="198"/>
      <c r="W183" s="53"/>
      <c r="Z183">
        <v>0</v>
      </c>
    </row>
    <row r="184" spans="1:26" ht="24.95" customHeight="1" x14ac:dyDescent="0.25">
      <c r="A184" s="179"/>
      <c r="B184" s="213"/>
      <c r="C184" s="180" t="s">
        <v>214</v>
      </c>
      <c r="D184" s="240" t="s">
        <v>215</v>
      </c>
      <c r="E184" s="240"/>
      <c r="F184" s="173" t="s">
        <v>165</v>
      </c>
      <c r="G184" s="175">
        <v>1.85</v>
      </c>
      <c r="H184" s="232">
        <v>0.5</v>
      </c>
      <c r="I184" s="174">
        <f t="shared" si="15"/>
        <v>0.93</v>
      </c>
      <c r="J184" s="173">
        <f t="shared" si="16"/>
        <v>51.54</v>
      </c>
      <c r="K184" s="178">
        <f t="shared" si="17"/>
        <v>0</v>
      </c>
      <c r="L184" s="178">
        <f t="shared" si="18"/>
        <v>0.93</v>
      </c>
      <c r="M184" s="178"/>
      <c r="N184" s="178">
        <v>27.859094101548198</v>
      </c>
      <c r="O184" s="178"/>
      <c r="P184" s="182"/>
      <c r="Q184" s="182"/>
      <c r="R184" s="182"/>
      <c r="S184" s="183">
        <f t="shared" si="19"/>
        <v>0</v>
      </c>
      <c r="T184" s="178"/>
      <c r="U184" s="178"/>
      <c r="V184" s="198"/>
      <c r="W184" s="53"/>
      <c r="Z184">
        <v>0</v>
      </c>
    </row>
    <row r="185" spans="1:26" ht="24.95" customHeight="1" x14ac:dyDescent="0.25">
      <c r="A185" s="179"/>
      <c r="B185" s="213"/>
      <c r="C185" s="180" t="s">
        <v>216</v>
      </c>
      <c r="D185" s="240" t="s">
        <v>217</v>
      </c>
      <c r="E185" s="240"/>
      <c r="F185" s="173" t="s">
        <v>93</v>
      </c>
      <c r="G185" s="175">
        <v>49.170999999999999</v>
      </c>
      <c r="H185" s="174">
        <v>19</v>
      </c>
      <c r="I185" s="174">
        <f t="shared" si="15"/>
        <v>934.25</v>
      </c>
      <c r="J185" s="173">
        <f t="shared" si="16"/>
        <v>988.34</v>
      </c>
      <c r="K185" s="178">
        <f t="shared" si="17"/>
        <v>0</v>
      </c>
      <c r="L185" s="178">
        <f t="shared" si="18"/>
        <v>934.25</v>
      </c>
      <c r="M185" s="178"/>
      <c r="N185" s="178">
        <v>20.100000000000001</v>
      </c>
      <c r="O185" s="178"/>
      <c r="P185" s="182"/>
      <c r="Q185" s="182"/>
      <c r="R185" s="182"/>
      <c r="S185" s="183">
        <f t="shared" si="19"/>
        <v>0</v>
      </c>
      <c r="T185" s="178"/>
      <c r="U185" s="178"/>
      <c r="V185" s="198"/>
      <c r="W185" s="53"/>
      <c r="Z185">
        <v>0</v>
      </c>
    </row>
    <row r="186" spans="1:26" ht="24.95" customHeight="1" x14ac:dyDescent="0.25">
      <c r="A186" s="179"/>
      <c r="B186" s="213"/>
      <c r="C186" s="180" t="s">
        <v>218</v>
      </c>
      <c r="D186" s="240" t="s">
        <v>219</v>
      </c>
      <c r="E186" s="240"/>
      <c r="F186" s="173" t="s">
        <v>96</v>
      </c>
      <c r="G186" s="175">
        <v>2</v>
      </c>
      <c r="H186" s="174">
        <v>5.0999999999999996</v>
      </c>
      <c r="I186" s="174">
        <f t="shared" si="15"/>
        <v>10.199999999999999</v>
      </c>
      <c r="J186" s="173">
        <f t="shared" si="16"/>
        <v>11</v>
      </c>
      <c r="K186" s="178">
        <f t="shared" si="17"/>
        <v>0</v>
      </c>
      <c r="L186" s="178">
        <f t="shared" si="18"/>
        <v>10.199999999999999</v>
      </c>
      <c r="M186" s="178"/>
      <c r="N186" s="178">
        <v>5.5</v>
      </c>
      <c r="O186" s="178"/>
      <c r="P186" s="182"/>
      <c r="Q186" s="182"/>
      <c r="R186" s="182"/>
      <c r="S186" s="183">
        <f t="shared" si="19"/>
        <v>0</v>
      </c>
      <c r="T186" s="178"/>
      <c r="U186" s="178"/>
      <c r="V186" s="198"/>
      <c r="W186" s="53"/>
      <c r="Z186">
        <v>0</v>
      </c>
    </row>
    <row r="187" spans="1:26" ht="24.95" customHeight="1" x14ac:dyDescent="0.25">
      <c r="A187" s="179"/>
      <c r="B187" s="213"/>
      <c r="C187" s="180" t="s">
        <v>220</v>
      </c>
      <c r="D187" s="240" t="s">
        <v>221</v>
      </c>
      <c r="E187" s="240"/>
      <c r="F187" s="173" t="s">
        <v>109</v>
      </c>
      <c r="G187" s="175">
        <v>22.78</v>
      </c>
      <c r="H187" s="174">
        <v>6</v>
      </c>
      <c r="I187" s="174">
        <f t="shared" si="15"/>
        <v>136.68</v>
      </c>
      <c r="J187" s="173">
        <f t="shared" si="16"/>
        <v>129.62</v>
      </c>
      <c r="K187" s="178">
        <f t="shared" si="17"/>
        <v>0</v>
      </c>
      <c r="L187" s="178">
        <f t="shared" si="18"/>
        <v>136.68</v>
      </c>
      <c r="M187" s="178"/>
      <c r="N187" s="178">
        <v>5.6899999999999995</v>
      </c>
      <c r="O187" s="178"/>
      <c r="P187" s="182"/>
      <c r="Q187" s="182"/>
      <c r="R187" s="182"/>
      <c r="S187" s="183">
        <f t="shared" si="19"/>
        <v>0</v>
      </c>
      <c r="T187" s="178"/>
      <c r="U187" s="178"/>
      <c r="V187" s="198"/>
      <c r="W187" s="53"/>
      <c r="Z187">
        <v>0</v>
      </c>
    </row>
    <row r="188" spans="1:26" ht="24.95" customHeight="1" x14ac:dyDescent="0.25">
      <c r="A188" s="179"/>
      <c r="B188" s="213"/>
      <c r="C188" s="180" t="s">
        <v>222</v>
      </c>
      <c r="D188" s="240" t="s">
        <v>223</v>
      </c>
      <c r="E188" s="240"/>
      <c r="F188" s="173" t="s">
        <v>109</v>
      </c>
      <c r="G188" s="175">
        <v>22.78</v>
      </c>
      <c r="H188" s="174">
        <v>9</v>
      </c>
      <c r="I188" s="174">
        <f t="shared" si="15"/>
        <v>205.02</v>
      </c>
      <c r="J188" s="173">
        <f t="shared" si="16"/>
        <v>232.81</v>
      </c>
      <c r="K188" s="178">
        <f t="shared" si="17"/>
        <v>0</v>
      </c>
      <c r="L188" s="178">
        <f t="shared" si="18"/>
        <v>205.02</v>
      </c>
      <c r="M188" s="178"/>
      <c r="N188" s="178">
        <v>10.220000000000001</v>
      </c>
      <c r="O188" s="178"/>
      <c r="P188" s="182"/>
      <c r="Q188" s="182"/>
      <c r="R188" s="182"/>
      <c r="S188" s="183">
        <f t="shared" si="19"/>
        <v>0</v>
      </c>
      <c r="T188" s="178"/>
      <c r="U188" s="178"/>
      <c r="V188" s="198"/>
      <c r="W188" s="53"/>
      <c r="Z188">
        <v>0</v>
      </c>
    </row>
    <row r="189" spans="1:26" ht="24.95" customHeight="1" x14ac:dyDescent="0.25">
      <c r="A189" s="179"/>
      <c r="B189" s="213"/>
      <c r="C189" s="180" t="s">
        <v>224</v>
      </c>
      <c r="D189" s="240" t="s">
        <v>225</v>
      </c>
      <c r="E189" s="240"/>
      <c r="F189" s="173" t="s">
        <v>93</v>
      </c>
      <c r="G189" s="175">
        <v>9.1</v>
      </c>
      <c r="H189" s="174">
        <v>17.899999999999999</v>
      </c>
      <c r="I189" s="174">
        <f t="shared" si="15"/>
        <v>162.88999999999999</v>
      </c>
      <c r="J189" s="173">
        <f t="shared" si="16"/>
        <v>173.08</v>
      </c>
      <c r="K189" s="178">
        <f t="shared" si="17"/>
        <v>0</v>
      </c>
      <c r="L189" s="178">
        <f t="shared" si="18"/>
        <v>162.88999999999999</v>
      </c>
      <c r="M189" s="178"/>
      <c r="N189" s="178">
        <v>19.02</v>
      </c>
      <c r="O189" s="178"/>
      <c r="P189" s="182"/>
      <c r="Q189" s="182"/>
      <c r="R189" s="182"/>
      <c r="S189" s="183">
        <f t="shared" si="19"/>
        <v>0</v>
      </c>
      <c r="T189" s="178"/>
      <c r="U189" s="178"/>
      <c r="V189" s="198"/>
      <c r="W189" s="53"/>
      <c r="Z189">
        <v>0</v>
      </c>
    </row>
    <row r="190" spans="1:26" x14ac:dyDescent="0.25">
      <c r="A190" s="10"/>
      <c r="B190" s="212"/>
      <c r="C190" s="172">
        <v>764</v>
      </c>
      <c r="D190" s="241" t="s">
        <v>67</v>
      </c>
      <c r="E190" s="241"/>
      <c r="F190" s="10"/>
      <c r="G190" s="171"/>
      <c r="H190" s="138"/>
      <c r="I190" s="140">
        <f>ROUND((SUM(I174:I189))/1,2)</f>
        <v>2605.9699999999998</v>
      </c>
      <c r="J190" s="10"/>
      <c r="K190" s="10"/>
      <c r="L190" s="10">
        <f>ROUND((SUM(L174:L189))/1,2)</f>
        <v>2605.9699999999998</v>
      </c>
      <c r="M190" s="10">
        <f>ROUND((SUM(M174:M189))/1,2)</f>
        <v>0</v>
      </c>
      <c r="N190" s="10"/>
      <c r="O190" s="10"/>
      <c r="P190" s="10"/>
      <c r="Q190" s="10"/>
      <c r="R190" s="10"/>
      <c r="S190" s="10">
        <f>ROUND((SUM(S174:S189))/1,2)</f>
        <v>0.06</v>
      </c>
      <c r="T190" s="10"/>
      <c r="U190" s="10"/>
      <c r="V190" s="199">
        <f>ROUND((SUM(V174:V189))/1,2)</f>
        <v>0</v>
      </c>
      <c r="W190" s="217"/>
      <c r="X190" s="137"/>
      <c r="Y190" s="137"/>
      <c r="Z190" s="137"/>
    </row>
    <row r="191" spans="1:26" x14ac:dyDescent="0.25">
      <c r="A191" s="1"/>
      <c r="B191" s="208"/>
      <c r="C191" s="1"/>
      <c r="D191" s="1"/>
      <c r="E191" s="1"/>
      <c r="F191" s="1"/>
      <c r="G191" s="165"/>
      <c r="H191" s="131"/>
      <c r="I191" s="13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200"/>
      <c r="W191" s="53"/>
    </row>
    <row r="192" spans="1:26" x14ac:dyDescent="0.25">
      <c r="A192" s="10"/>
      <c r="B192" s="212"/>
      <c r="C192" s="172">
        <v>766</v>
      </c>
      <c r="D192" s="241" t="s">
        <v>68</v>
      </c>
      <c r="E192" s="241"/>
      <c r="F192" s="10"/>
      <c r="G192" s="171"/>
      <c r="H192" s="138"/>
      <c r="I192" s="138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97"/>
      <c r="W192" s="217"/>
      <c r="X192" s="137"/>
      <c r="Y192" s="137"/>
      <c r="Z192" s="137"/>
    </row>
    <row r="193" spans="1:26" ht="24.95" customHeight="1" x14ac:dyDescent="0.25">
      <c r="A193" s="179"/>
      <c r="B193" s="213"/>
      <c r="C193" s="180" t="s">
        <v>226</v>
      </c>
      <c r="D193" s="240" t="s">
        <v>227</v>
      </c>
      <c r="E193" s="240"/>
      <c r="F193" s="173" t="s">
        <v>109</v>
      </c>
      <c r="G193" s="175">
        <v>4.3</v>
      </c>
      <c r="H193" s="174">
        <v>6.9</v>
      </c>
      <c r="I193" s="174">
        <f t="shared" ref="I193:I204" si="20">ROUND(G193*(H193),2)</f>
        <v>29.67</v>
      </c>
      <c r="J193" s="173">
        <f t="shared" ref="J193:J204" si="21">ROUND(G193*(N193),2)</f>
        <v>31.48</v>
      </c>
      <c r="K193" s="178">
        <f t="shared" ref="K193:K204" si="22">ROUND(G193*(O193),2)</f>
        <v>0</v>
      </c>
      <c r="L193" s="178">
        <f t="shared" ref="L193:L204" si="23">ROUND(G193*(H193),2)</f>
        <v>29.67</v>
      </c>
      <c r="M193" s="178"/>
      <c r="N193" s="178">
        <v>7.32</v>
      </c>
      <c r="O193" s="178"/>
      <c r="P193" s="181">
        <v>1E-4</v>
      </c>
      <c r="Q193" s="182"/>
      <c r="R193" s="182">
        <v>1E-4</v>
      </c>
      <c r="S193" s="183">
        <f t="shared" ref="S193:S204" si="24">ROUND(G193*(P193),3)</f>
        <v>0</v>
      </c>
      <c r="T193" s="178"/>
      <c r="U193" s="178"/>
      <c r="V193" s="198"/>
      <c r="W193" s="53"/>
      <c r="Z193">
        <v>0</v>
      </c>
    </row>
    <row r="194" spans="1:26" ht="24.95" customHeight="1" x14ac:dyDescent="0.25">
      <c r="A194" s="179"/>
      <c r="B194" s="213"/>
      <c r="C194" s="180" t="s">
        <v>228</v>
      </c>
      <c r="D194" s="240" t="s">
        <v>229</v>
      </c>
      <c r="E194" s="240"/>
      <c r="F194" s="173" t="s">
        <v>109</v>
      </c>
      <c r="G194" s="175">
        <v>5.9</v>
      </c>
      <c r="H194" s="174">
        <v>8</v>
      </c>
      <c r="I194" s="174">
        <f t="shared" si="20"/>
        <v>47.2</v>
      </c>
      <c r="J194" s="173">
        <f t="shared" si="21"/>
        <v>47.2</v>
      </c>
      <c r="K194" s="178">
        <f t="shared" si="22"/>
        <v>0</v>
      </c>
      <c r="L194" s="178">
        <f t="shared" si="23"/>
        <v>47.2</v>
      </c>
      <c r="M194" s="178"/>
      <c r="N194" s="178">
        <v>8</v>
      </c>
      <c r="O194" s="178"/>
      <c r="P194" s="181">
        <v>1.1E-4</v>
      </c>
      <c r="Q194" s="182"/>
      <c r="R194" s="182">
        <v>1.1E-4</v>
      </c>
      <c r="S194" s="183">
        <f t="shared" si="24"/>
        <v>1E-3</v>
      </c>
      <c r="T194" s="178"/>
      <c r="U194" s="178"/>
      <c r="V194" s="198"/>
      <c r="W194" s="53"/>
      <c r="Z194">
        <v>0</v>
      </c>
    </row>
    <row r="195" spans="1:26" ht="24.95" customHeight="1" x14ac:dyDescent="0.25">
      <c r="A195" s="179"/>
      <c r="B195" s="213"/>
      <c r="C195" s="180" t="s">
        <v>230</v>
      </c>
      <c r="D195" s="240" t="s">
        <v>231</v>
      </c>
      <c r="E195" s="240"/>
      <c r="F195" s="173" t="s">
        <v>96</v>
      </c>
      <c r="G195" s="175">
        <v>1</v>
      </c>
      <c r="H195" s="174">
        <v>13</v>
      </c>
      <c r="I195" s="174">
        <f t="shared" si="20"/>
        <v>13</v>
      </c>
      <c r="J195" s="173">
        <f t="shared" si="21"/>
        <v>15.54</v>
      </c>
      <c r="K195" s="178">
        <f t="shared" si="22"/>
        <v>0</v>
      </c>
      <c r="L195" s="178">
        <f t="shared" si="23"/>
        <v>13</v>
      </c>
      <c r="M195" s="178"/>
      <c r="N195" s="178">
        <v>15.54</v>
      </c>
      <c r="O195" s="178"/>
      <c r="P195" s="181">
        <v>4.6000000000000001E-4</v>
      </c>
      <c r="Q195" s="182"/>
      <c r="R195" s="182">
        <v>4.6000000000000001E-4</v>
      </c>
      <c r="S195" s="183">
        <f t="shared" si="24"/>
        <v>0</v>
      </c>
      <c r="T195" s="178"/>
      <c r="U195" s="178"/>
      <c r="V195" s="198"/>
      <c r="W195" s="53"/>
      <c r="Z195">
        <v>0</v>
      </c>
    </row>
    <row r="196" spans="1:26" ht="24.95" customHeight="1" x14ac:dyDescent="0.25">
      <c r="A196" s="179"/>
      <c r="B196" s="213"/>
      <c r="C196" s="180" t="s">
        <v>232</v>
      </c>
      <c r="D196" s="240" t="s">
        <v>233</v>
      </c>
      <c r="E196" s="240"/>
      <c r="F196" s="173" t="s">
        <v>165</v>
      </c>
      <c r="G196" s="175">
        <v>0.55000000000000004</v>
      </c>
      <c r="H196" s="232">
        <v>0.6</v>
      </c>
      <c r="I196" s="174">
        <f t="shared" si="20"/>
        <v>0.33</v>
      </c>
      <c r="J196" s="173">
        <f t="shared" si="21"/>
        <v>7.53</v>
      </c>
      <c r="K196" s="178">
        <f t="shared" si="22"/>
        <v>0</v>
      </c>
      <c r="L196" s="178">
        <f t="shared" si="23"/>
        <v>0.33</v>
      </c>
      <c r="M196" s="178"/>
      <c r="N196" s="178">
        <v>13.697189558267594</v>
      </c>
      <c r="O196" s="178"/>
      <c r="P196" s="182"/>
      <c r="Q196" s="182"/>
      <c r="R196" s="182"/>
      <c r="S196" s="183">
        <f t="shared" si="24"/>
        <v>0</v>
      </c>
      <c r="T196" s="178"/>
      <c r="U196" s="178"/>
      <c r="V196" s="198"/>
      <c r="W196" s="53"/>
      <c r="Z196">
        <v>0</v>
      </c>
    </row>
    <row r="197" spans="1:26" ht="24.95" customHeight="1" x14ac:dyDescent="0.25">
      <c r="A197" s="179"/>
      <c r="B197" s="213"/>
      <c r="C197" s="180" t="s">
        <v>234</v>
      </c>
      <c r="D197" s="240" t="s">
        <v>235</v>
      </c>
      <c r="E197" s="240"/>
      <c r="F197" s="173" t="s">
        <v>93</v>
      </c>
      <c r="G197" s="175">
        <v>15.946</v>
      </c>
      <c r="H197" s="174">
        <v>1</v>
      </c>
      <c r="I197" s="174">
        <f t="shared" si="20"/>
        <v>15.95</v>
      </c>
      <c r="J197" s="173">
        <f t="shared" si="21"/>
        <v>95.84</v>
      </c>
      <c r="K197" s="178">
        <f t="shared" si="22"/>
        <v>0</v>
      </c>
      <c r="L197" s="178">
        <f t="shared" si="23"/>
        <v>15.95</v>
      </c>
      <c r="M197" s="178"/>
      <c r="N197" s="178">
        <v>6.01</v>
      </c>
      <c r="O197" s="178"/>
      <c r="P197" s="182"/>
      <c r="Q197" s="182"/>
      <c r="R197" s="182"/>
      <c r="S197" s="183">
        <f t="shared" si="24"/>
        <v>0</v>
      </c>
      <c r="T197" s="178"/>
      <c r="U197" s="178"/>
      <c r="V197" s="198"/>
      <c r="W197" s="53"/>
      <c r="Z197">
        <v>0</v>
      </c>
    </row>
    <row r="198" spans="1:26" ht="24.95" customHeight="1" x14ac:dyDescent="0.25">
      <c r="A198" s="179"/>
      <c r="B198" s="213"/>
      <c r="C198" s="180" t="s">
        <v>236</v>
      </c>
      <c r="D198" s="240" t="s">
        <v>237</v>
      </c>
      <c r="E198" s="240"/>
      <c r="F198" s="173" t="s">
        <v>93</v>
      </c>
      <c r="G198" s="175">
        <v>15.946</v>
      </c>
      <c r="H198" s="174">
        <v>3</v>
      </c>
      <c r="I198" s="174">
        <f t="shared" si="20"/>
        <v>47.84</v>
      </c>
      <c r="J198" s="173">
        <f t="shared" si="21"/>
        <v>14.35</v>
      </c>
      <c r="K198" s="178">
        <f t="shared" si="22"/>
        <v>0</v>
      </c>
      <c r="L198" s="178">
        <f t="shared" si="23"/>
        <v>47.84</v>
      </c>
      <c r="M198" s="178"/>
      <c r="N198" s="178">
        <v>0.9</v>
      </c>
      <c r="O198" s="178"/>
      <c r="P198" s="182"/>
      <c r="Q198" s="182"/>
      <c r="R198" s="182"/>
      <c r="S198" s="183">
        <f t="shared" si="24"/>
        <v>0</v>
      </c>
      <c r="T198" s="178"/>
      <c r="U198" s="178"/>
      <c r="V198" s="198"/>
      <c r="W198" s="53"/>
      <c r="Z198">
        <v>0</v>
      </c>
    </row>
    <row r="199" spans="1:26" ht="24.95" customHeight="1" x14ac:dyDescent="0.25">
      <c r="A199" s="179"/>
      <c r="B199" s="213"/>
      <c r="C199" s="180" t="s">
        <v>238</v>
      </c>
      <c r="D199" s="240" t="s">
        <v>239</v>
      </c>
      <c r="E199" s="240"/>
      <c r="F199" s="173" t="s">
        <v>96</v>
      </c>
      <c r="G199" s="175">
        <v>1</v>
      </c>
      <c r="H199" s="174">
        <v>150</v>
      </c>
      <c r="I199" s="174">
        <f t="shared" si="20"/>
        <v>150</v>
      </c>
      <c r="J199" s="173">
        <f t="shared" si="21"/>
        <v>136.62</v>
      </c>
      <c r="K199" s="178">
        <f t="shared" si="22"/>
        <v>0</v>
      </c>
      <c r="L199" s="178">
        <f t="shared" si="23"/>
        <v>150</v>
      </c>
      <c r="M199" s="178"/>
      <c r="N199" s="178">
        <v>136.62</v>
      </c>
      <c r="O199" s="178"/>
      <c r="P199" s="182"/>
      <c r="Q199" s="182"/>
      <c r="R199" s="182"/>
      <c r="S199" s="183">
        <f t="shared" si="24"/>
        <v>0</v>
      </c>
      <c r="T199" s="178"/>
      <c r="U199" s="178"/>
      <c r="V199" s="198"/>
      <c r="W199" s="53"/>
      <c r="Z199">
        <v>0</v>
      </c>
    </row>
    <row r="200" spans="1:26" ht="24.95" customHeight="1" x14ac:dyDescent="0.25">
      <c r="A200" s="179"/>
      <c r="B200" s="213"/>
      <c r="C200" s="180" t="s">
        <v>240</v>
      </c>
      <c r="D200" s="240" t="s">
        <v>241</v>
      </c>
      <c r="E200" s="240"/>
      <c r="F200" s="173" t="s">
        <v>96</v>
      </c>
      <c r="G200" s="175">
        <v>1</v>
      </c>
      <c r="H200" s="174">
        <v>640</v>
      </c>
      <c r="I200" s="174">
        <f t="shared" si="20"/>
        <v>640</v>
      </c>
      <c r="J200" s="173">
        <f t="shared" si="21"/>
        <v>547.51</v>
      </c>
      <c r="K200" s="178">
        <f t="shared" si="22"/>
        <v>0</v>
      </c>
      <c r="L200" s="178">
        <f t="shared" si="23"/>
        <v>640</v>
      </c>
      <c r="M200" s="178"/>
      <c r="N200" s="178">
        <v>547.51</v>
      </c>
      <c r="O200" s="178"/>
      <c r="P200" s="182"/>
      <c r="Q200" s="182"/>
      <c r="R200" s="182"/>
      <c r="S200" s="183">
        <f t="shared" si="24"/>
        <v>0</v>
      </c>
      <c r="T200" s="178"/>
      <c r="U200" s="178"/>
      <c r="V200" s="198"/>
      <c r="W200" s="53"/>
      <c r="Z200">
        <v>0</v>
      </c>
    </row>
    <row r="201" spans="1:26" ht="24.95" customHeight="1" x14ac:dyDescent="0.25">
      <c r="A201" s="179"/>
      <c r="B201" s="213"/>
      <c r="C201" s="180" t="s">
        <v>242</v>
      </c>
      <c r="D201" s="240" t="s">
        <v>243</v>
      </c>
      <c r="E201" s="240"/>
      <c r="F201" s="173" t="s">
        <v>96</v>
      </c>
      <c r="G201" s="175">
        <v>1</v>
      </c>
      <c r="H201" s="174">
        <v>500</v>
      </c>
      <c r="I201" s="174">
        <f t="shared" si="20"/>
        <v>500</v>
      </c>
      <c r="J201" s="173">
        <f t="shared" si="21"/>
        <v>400.54</v>
      </c>
      <c r="K201" s="178">
        <f t="shared" si="22"/>
        <v>0</v>
      </c>
      <c r="L201" s="178">
        <f t="shared" si="23"/>
        <v>500</v>
      </c>
      <c r="M201" s="178"/>
      <c r="N201" s="178">
        <v>400.54</v>
      </c>
      <c r="O201" s="178"/>
      <c r="P201" s="182"/>
      <c r="Q201" s="182"/>
      <c r="R201" s="182"/>
      <c r="S201" s="183">
        <f t="shared" si="24"/>
        <v>0</v>
      </c>
      <c r="T201" s="178"/>
      <c r="U201" s="178"/>
      <c r="V201" s="198"/>
      <c r="W201" s="53"/>
      <c r="Z201">
        <v>0</v>
      </c>
    </row>
    <row r="202" spans="1:26" ht="24.95" customHeight="1" x14ac:dyDescent="0.25">
      <c r="A202" s="179"/>
      <c r="B202" s="213"/>
      <c r="C202" s="180" t="s">
        <v>244</v>
      </c>
      <c r="D202" s="240" t="s">
        <v>245</v>
      </c>
      <c r="E202" s="240"/>
      <c r="F202" s="173" t="s">
        <v>109</v>
      </c>
      <c r="G202" s="175">
        <v>1.1499999999999999</v>
      </c>
      <c r="H202" s="174">
        <v>19.899999999999999</v>
      </c>
      <c r="I202" s="174">
        <f t="shared" si="20"/>
        <v>22.89</v>
      </c>
      <c r="J202" s="173">
        <f t="shared" si="21"/>
        <v>28.43</v>
      </c>
      <c r="K202" s="178">
        <f t="shared" si="22"/>
        <v>0</v>
      </c>
      <c r="L202" s="178">
        <f t="shared" si="23"/>
        <v>22.89</v>
      </c>
      <c r="M202" s="178"/>
      <c r="N202" s="178">
        <v>24.72</v>
      </c>
      <c r="O202" s="178"/>
      <c r="P202" s="182"/>
      <c r="Q202" s="182"/>
      <c r="R202" s="182"/>
      <c r="S202" s="183">
        <f t="shared" si="24"/>
        <v>0</v>
      </c>
      <c r="T202" s="178"/>
      <c r="U202" s="178"/>
      <c r="V202" s="198"/>
      <c r="W202" s="53"/>
      <c r="Z202">
        <v>0</v>
      </c>
    </row>
    <row r="203" spans="1:26" ht="24.95" customHeight="1" x14ac:dyDescent="0.25">
      <c r="A203" s="179"/>
      <c r="B203" s="213"/>
      <c r="C203" s="180" t="s">
        <v>246</v>
      </c>
      <c r="D203" s="240" t="s">
        <v>247</v>
      </c>
      <c r="E203" s="240"/>
      <c r="F203" s="173" t="s">
        <v>96</v>
      </c>
      <c r="G203" s="175">
        <v>1</v>
      </c>
      <c r="H203" s="174">
        <v>25</v>
      </c>
      <c r="I203" s="174">
        <f t="shared" si="20"/>
        <v>25</v>
      </c>
      <c r="J203" s="173">
        <f t="shared" si="21"/>
        <v>32.340000000000003</v>
      </c>
      <c r="K203" s="178">
        <f t="shared" si="22"/>
        <v>0</v>
      </c>
      <c r="L203" s="178">
        <f t="shared" si="23"/>
        <v>25</v>
      </c>
      <c r="M203" s="178"/>
      <c r="N203" s="178">
        <v>32.340000000000003</v>
      </c>
      <c r="O203" s="178"/>
      <c r="P203" s="182"/>
      <c r="Q203" s="182"/>
      <c r="R203" s="182"/>
      <c r="S203" s="183">
        <f t="shared" si="24"/>
        <v>0</v>
      </c>
      <c r="T203" s="178"/>
      <c r="U203" s="178"/>
      <c r="V203" s="198"/>
      <c r="W203" s="53"/>
      <c r="Z203">
        <v>0</v>
      </c>
    </row>
    <row r="204" spans="1:26" ht="24.95" customHeight="1" x14ac:dyDescent="0.25">
      <c r="A204" s="179"/>
      <c r="B204" s="214"/>
      <c r="C204" s="188" t="s">
        <v>248</v>
      </c>
      <c r="D204" s="244" t="s">
        <v>249</v>
      </c>
      <c r="E204" s="244"/>
      <c r="F204" s="184" t="s">
        <v>96</v>
      </c>
      <c r="G204" s="185">
        <v>1</v>
      </c>
      <c r="H204" s="186">
        <v>17</v>
      </c>
      <c r="I204" s="186">
        <f t="shared" si="20"/>
        <v>17</v>
      </c>
      <c r="J204" s="184">
        <f t="shared" si="21"/>
        <v>19.739999999999998</v>
      </c>
      <c r="K204" s="187">
        <f t="shared" si="22"/>
        <v>0</v>
      </c>
      <c r="L204" s="187">
        <f t="shared" si="23"/>
        <v>17</v>
      </c>
      <c r="M204" s="187">
        <f>ROUND(G204*(H204),2)</f>
        <v>17</v>
      </c>
      <c r="N204" s="187">
        <v>19.739999999999998</v>
      </c>
      <c r="O204" s="187"/>
      <c r="P204" s="191"/>
      <c r="Q204" s="191"/>
      <c r="R204" s="191"/>
      <c r="S204" s="189">
        <f t="shared" si="24"/>
        <v>0</v>
      </c>
      <c r="T204" s="187"/>
      <c r="U204" s="187"/>
      <c r="V204" s="201"/>
      <c r="W204" s="53"/>
      <c r="Z204">
        <v>0</v>
      </c>
    </row>
    <row r="205" spans="1:26" x14ac:dyDescent="0.25">
      <c r="A205" s="10"/>
      <c r="B205" s="212"/>
      <c r="C205" s="172">
        <v>766</v>
      </c>
      <c r="D205" s="241" t="s">
        <v>68</v>
      </c>
      <c r="E205" s="241"/>
      <c r="F205" s="10"/>
      <c r="G205" s="171"/>
      <c r="H205" s="138"/>
      <c r="I205" s="140">
        <f>ROUND((SUM(I192:I204))/1,2)</f>
        <v>1508.88</v>
      </c>
      <c r="J205" s="10"/>
      <c r="K205" s="10"/>
      <c r="L205" s="10">
        <f>ROUND((SUM(L192:L204))/1,2)</f>
        <v>1508.88</v>
      </c>
      <c r="M205" s="10">
        <f>ROUND((SUM(M192:M204))/1,2)</f>
        <v>17</v>
      </c>
      <c r="N205" s="10"/>
      <c r="O205" s="10"/>
      <c r="P205" s="10"/>
      <c r="Q205" s="10"/>
      <c r="R205" s="10"/>
      <c r="S205" s="10">
        <f>ROUND((SUM(S192:S204))/1,2)</f>
        <v>0</v>
      </c>
      <c r="T205" s="10"/>
      <c r="U205" s="10"/>
      <c r="V205" s="199">
        <f>ROUND((SUM(V192:V204))/1,2)</f>
        <v>0</v>
      </c>
      <c r="W205" s="217"/>
      <c r="X205" s="137"/>
      <c r="Y205" s="137"/>
      <c r="Z205" s="137"/>
    </row>
    <row r="206" spans="1:26" x14ac:dyDescent="0.25">
      <c r="A206" s="1"/>
      <c r="B206" s="208"/>
      <c r="C206" s="1"/>
      <c r="D206" s="1"/>
      <c r="E206" s="1"/>
      <c r="F206" s="1"/>
      <c r="G206" s="165"/>
      <c r="H206" s="131"/>
      <c r="I206" s="13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200"/>
      <c r="W206" s="53"/>
    </row>
    <row r="207" spans="1:26" x14ac:dyDescent="0.25">
      <c r="A207" s="10"/>
      <c r="B207" s="212"/>
      <c r="C207" s="172">
        <v>767</v>
      </c>
      <c r="D207" s="241" t="s">
        <v>69</v>
      </c>
      <c r="E207" s="241"/>
      <c r="F207" s="10"/>
      <c r="G207" s="171"/>
      <c r="H207" s="138"/>
      <c r="I207" s="138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97"/>
      <c r="W207" s="217"/>
      <c r="X207" s="137"/>
      <c r="Y207" s="137"/>
      <c r="Z207" s="137"/>
    </row>
    <row r="208" spans="1:26" ht="24.95" customHeight="1" x14ac:dyDescent="0.25">
      <c r="A208" s="179"/>
      <c r="B208" s="213"/>
      <c r="C208" s="180" t="s">
        <v>250</v>
      </c>
      <c r="D208" s="240" t="s">
        <v>251</v>
      </c>
      <c r="E208" s="240"/>
      <c r="F208" s="173" t="s">
        <v>96</v>
      </c>
      <c r="G208" s="175">
        <v>1</v>
      </c>
      <c r="H208" s="174">
        <v>170</v>
      </c>
      <c r="I208" s="174">
        <f>ROUND(G208*(H208),2)</f>
        <v>170</v>
      </c>
      <c r="J208" s="173">
        <f>ROUND(G208*(N208),2)</f>
        <v>180.49</v>
      </c>
      <c r="K208" s="178">
        <f>ROUND(G208*(O208),2)</f>
        <v>0</v>
      </c>
      <c r="L208" s="178">
        <f>ROUND(G208*(H208),2)</f>
        <v>170</v>
      </c>
      <c r="M208" s="178"/>
      <c r="N208" s="178">
        <v>180.49</v>
      </c>
      <c r="O208" s="178"/>
      <c r="P208" s="182"/>
      <c r="Q208" s="182"/>
      <c r="R208" s="182"/>
      <c r="S208" s="183">
        <f>ROUND(G208*(P208),3)</f>
        <v>0</v>
      </c>
      <c r="T208" s="178"/>
      <c r="U208" s="178"/>
      <c r="V208" s="198"/>
      <c r="W208" s="53"/>
      <c r="Z208">
        <v>0</v>
      </c>
    </row>
    <row r="209" spans="1:26" ht="24.95" customHeight="1" x14ac:dyDescent="0.25">
      <c r="A209" s="179"/>
      <c r="B209" s="213"/>
      <c r="C209" s="180" t="s">
        <v>252</v>
      </c>
      <c r="D209" s="240" t="s">
        <v>253</v>
      </c>
      <c r="E209" s="240"/>
      <c r="F209" s="173" t="s">
        <v>165</v>
      </c>
      <c r="G209" s="175">
        <v>0.9</v>
      </c>
      <c r="H209" s="232">
        <v>9</v>
      </c>
      <c r="I209" s="174">
        <f>ROUND(G209*(H209),2)</f>
        <v>8.1</v>
      </c>
      <c r="J209" s="173">
        <f>ROUND(G209*(N209),2)</f>
        <v>11.53</v>
      </c>
      <c r="K209" s="178">
        <f>ROUND(G209*(O209),2)</f>
        <v>0</v>
      </c>
      <c r="L209" s="178">
        <f>ROUND(G209*(H209),2)</f>
        <v>8.1</v>
      </c>
      <c r="M209" s="178"/>
      <c r="N209" s="178">
        <v>12.813299586772919</v>
      </c>
      <c r="O209" s="178"/>
      <c r="P209" s="182"/>
      <c r="Q209" s="182"/>
      <c r="R209" s="182"/>
      <c r="S209" s="183">
        <f>ROUND(G209*(P209),3)</f>
        <v>0</v>
      </c>
      <c r="T209" s="178"/>
      <c r="U209" s="178"/>
      <c r="V209" s="198"/>
      <c r="W209" s="53"/>
      <c r="Z209">
        <v>0</v>
      </c>
    </row>
    <row r="210" spans="1:26" ht="24.95" customHeight="1" x14ac:dyDescent="0.25">
      <c r="A210" s="179"/>
      <c r="B210" s="214"/>
      <c r="C210" s="188" t="s">
        <v>254</v>
      </c>
      <c r="D210" s="244" t="s">
        <v>255</v>
      </c>
      <c r="E210" s="244"/>
      <c r="F210" s="184" t="s">
        <v>96</v>
      </c>
      <c r="G210" s="185">
        <v>1</v>
      </c>
      <c r="H210" s="186">
        <v>1290</v>
      </c>
      <c r="I210" s="186">
        <f>ROUND(G210*(H210),2)</f>
        <v>1290</v>
      </c>
      <c r="J210" s="184">
        <f>ROUND(G210*(N210),2)</f>
        <v>1101.24</v>
      </c>
      <c r="K210" s="187">
        <f>ROUND(G210*(O210),2)</f>
        <v>0</v>
      </c>
      <c r="L210" s="187"/>
      <c r="M210" s="187">
        <f>ROUND(G210*(H210),2)</f>
        <v>1290</v>
      </c>
      <c r="N210" s="187">
        <v>1101.24</v>
      </c>
      <c r="O210" s="187"/>
      <c r="P210" s="191"/>
      <c r="Q210" s="191"/>
      <c r="R210" s="191"/>
      <c r="S210" s="189">
        <f>ROUND(G210*(P210),3)</f>
        <v>0</v>
      </c>
      <c r="T210" s="187"/>
      <c r="U210" s="187"/>
      <c r="V210" s="201"/>
      <c r="W210" s="53"/>
      <c r="Z210">
        <v>0</v>
      </c>
    </row>
    <row r="211" spans="1:26" x14ac:dyDescent="0.25">
      <c r="A211" s="10"/>
      <c r="B211" s="212"/>
      <c r="C211" s="172">
        <v>767</v>
      </c>
      <c r="D211" s="241" t="s">
        <v>69</v>
      </c>
      <c r="E211" s="241"/>
      <c r="F211" s="10"/>
      <c r="G211" s="171"/>
      <c r="H211" s="138"/>
      <c r="I211" s="140">
        <f>ROUND((SUM(I207:I210))/1,2)</f>
        <v>1468.1</v>
      </c>
      <c r="J211" s="10"/>
      <c r="K211" s="10"/>
      <c r="L211" s="10">
        <f>ROUND((SUM(L207:L210))/1,2)</f>
        <v>178.1</v>
      </c>
      <c r="M211" s="10">
        <f>ROUND((SUM(M207:M210))/1,2)</f>
        <v>1290</v>
      </c>
      <c r="N211" s="10"/>
      <c r="O211" s="10"/>
      <c r="P211" s="10"/>
      <c r="Q211" s="10"/>
      <c r="R211" s="10"/>
      <c r="S211" s="10">
        <f>ROUND((SUM(S207:S210))/1,2)</f>
        <v>0</v>
      </c>
      <c r="T211" s="10"/>
      <c r="U211" s="10"/>
      <c r="V211" s="199">
        <f>ROUND((SUM(V207:V210))/1,2)</f>
        <v>0</v>
      </c>
      <c r="W211" s="217"/>
      <c r="X211" s="137"/>
      <c r="Y211" s="137"/>
      <c r="Z211" s="137"/>
    </row>
    <row r="212" spans="1:26" x14ac:dyDescent="0.25">
      <c r="A212" s="1"/>
      <c r="B212" s="208"/>
      <c r="C212" s="1"/>
      <c r="D212" s="1"/>
      <c r="E212" s="1"/>
      <c r="F212" s="1"/>
      <c r="G212" s="165"/>
      <c r="H212" s="131"/>
      <c r="I212" s="13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200"/>
      <c r="W212" s="53"/>
    </row>
    <row r="213" spans="1:26" x14ac:dyDescent="0.25">
      <c r="A213" s="10"/>
      <c r="B213" s="212"/>
      <c r="C213" s="172">
        <v>771</v>
      </c>
      <c r="D213" s="241" t="s">
        <v>70</v>
      </c>
      <c r="E213" s="241"/>
      <c r="F213" s="10"/>
      <c r="G213" s="171"/>
      <c r="H213" s="138"/>
      <c r="I213" s="138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97"/>
      <c r="W213" s="217"/>
      <c r="X213" s="137"/>
      <c r="Y213" s="137"/>
      <c r="Z213" s="137"/>
    </row>
    <row r="214" spans="1:26" ht="24.95" customHeight="1" x14ac:dyDescent="0.25">
      <c r="A214" s="179"/>
      <c r="B214" s="213"/>
      <c r="C214" s="180" t="s">
        <v>256</v>
      </c>
      <c r="D214" s="240" t="s">
        <v>257</v>
      </c>
      <c r="E214" s="240"/>
      <c r="F214" s="173" t="s">
        <v>93</v>
      </c>
      <c r="G214" s="175">
        <v>15.52</v>
      </c>
      <c r="H214" s="174">
        <v>15</v>
      </c>
      <c r="I214" s="174">
        <f t="shared" ref="I214:I220" si="25">ROUND(G214*(H214),2)</f>
        <v>232.8</v>
      </c>
      <c r="J214" s="173">
        <f t="shared" ref="J214:J220" si="26">ROUND(G214*(N214),2)</f>
        <v>267.72000000000003</v>
      </c>
      <c r="K214" s="178">
        <f t="shared" ref="K214:K220" si="27">ROUND(G214*(O214),2)</f>
        <v>0</v>
      </c>
      <c r="L214" s="178">
        <f t="shared" ref="L214:L220" si="28">ROUND(G214*(H214),2)</f>
        <v>232.8</v>
      </c>
      <c r="M214" s="178"/>
      <c r="N214" s="178">
        <v>17.25</v>
      </c>
      <c r="O214" s="178"/>
      <c r="P214" s="181">
        <v>4.9100000000000003E-3</v>
      </c>
      <c r="Q214" s="182"/>
      <c r="R214" s="182">
        <v>4.9100000000000003E-3</v>
      </c>
      <c r="S214" s="183">
        <f t="shared" ref="S214:S220" si="29">ROUND(G214*(P214),3)</f>
        <v>7.5999999999999998E-2</v>
      </c>
      <c r="T214" s="178"/>
      <c r="U214" s="178"/>
      <c r="V214" s="198"/>
      <c r="W214" s="53"/>
      <c r="Z214">
        <v>0</v>
      </c>
    </row>
    <row r="215" spans="1:26" ht="24.95" customHeight="1" x14ac:dyDescent="0.25">
      <c r="A215" s="179"/>
      <c r="B215" s="213"/>
      <c r="C215" s="180" t="s">
        <v>258</v>
      </c>
      <c r="D215" s="240" t="s">
        <v>259</v>
      </c>
      <c r="E215" s="240"/>
      <c r="F215" s="173" t="s">
        <v>165</v>
      </c>
      <c r="G215" s="175">
        <v>3.55</v>
      </c>
      <c r="H215" s="232">
        <v>4.9000000000000004</v>
      </c>
      <c r="I215" s="174">
        <f t="shared" si="25"/>
        <v>17.399999999999999</v>
      </c>
      <c r="J215" s="173">
        <f t="shared" si="26"/>
        <v>70.260000000000005</v>
      </c>
      <c r="K215" s="178">
        <f t="shared" si="27"/>
        <v>0</v>
      </c>
      <c r="L215" s="178">
        <f t="shared" si="28"/>
        <v>17.399999999999999</v>
      </c>
      <c r="M215" s="178"/>
      <c r="N215" s="178">
        <v>19.790234361767766</v>
      </c>
      <c r="O215" s="178"/>
      <c r="P215" s="182"/>
      <c r="Q215" s="182"/>
      <c r="R215" s="182"/>
      <c r="S215" s="183">
        <f t="shared" si="29"/>
        <v>0</v>
      </c>
      <c r="T215" s="178"/>
      <c r="U215" s="178"/>
      <c r="V215" s="198"/>
      <c r="W215" s="53"/>
      <c r="Z215">
        <v>0</v>
      </c>
    </row>
    <row r="216" spans="1:26" ht="24.95" customHeight="1" x14ac:dyDescent="0.25">
      <c r="A216" s="179"/>
      <c r="B216" s="213"/>
      <c r="C216" s="180" t="s">
        <v>260</v>
      </c>
      <c r="D216" s="240" t="s">
        <v>261</v>
      </c>
      <c r="E216" s="240"/>
      <c r="F216" s="173" t="s">
        <v>93</v>
      </c>
      <c r="G216" s="175">
        <v>15.83</v>
      </c>
      <c r="H216" s="174">
        <v>15</v>
      </c>
      <c r="I216" s="174">
        <f t="shared" si="25"/>
        <v>237.45</v>
      </c>
      <c r="J216" s="173">
        <f t="shared" si="26"/>
        <v>209.75</v>
      </c>
      <c r="K216" s="178">
        <f t="shared" si="27"/>
        <v>0</v>
      </c>
      <c r="L216" s="178">
        <f t="shared" si="28"/>
        <v>237.45</v>
      </c>
      <c r="M216" s="178"/>
      <c r="N216" s="178">
        <v>13.25</v>
      </c>
      <c r="O216" s="178"/>
      <c r="P216" s="182"/>
      <c r="Q216" s="182"/>
      <c r="R216" s="182"/>
      <c r="S216" s="183">
        <f t="shared" si="29"/>
        <v>0</v>
      </c>
      <c r="T216" s="178"/>
      <c r="U216" s="178"/>
      <c r="V216" s="198"/>
      <c r="W216" s="53"/>
      <c r="Z216">
        <v>0</v>
      </c>
    </row>
    <row r="217" spans="1:26" ht="24.95" customHeight="1" x14ac:dyDescent="0.25">
      <c r="A217" s="179"/>
      <c r="B217" s="213"/>
      <c r="C217" s="180" t="s">
        <v>262</v>
      </c>
      <c r="D217" s="240" t="s">
        <v>263</v>
      </c>
      <c r="E217" s="240"/>
      <c r="F217" s="173" t="s">
        <v>96</v>
      </c>
      <c r="G217" s="175">
        <v>120.32599999999999</v>
      </c>
      <c r="H217" s="174">
        <v>1.5</v>
      </c>
      <c r="I217" s="174">
        <f t="shared" si="25"/>
        <v>180.49</v>
      </c>
      <c r="J217" s="173">
        <f t="shared" si="26"/>
        <v>209.37</v>
      </c>
      <c r="K217" s="178">
        <f t="shared" si="27"/>
        <v>0</v>
      </c>
      <c r="L217" s="178">
        <f t="shared" si="28"/>
        <v>180.49</v>
      </c>
      <c r="M217" s="178"/>
      <c r="N217" s="178">
        <v>1.74</v>
      </c>
      <c r="O217" s="178"/>
      <c r="P217" s="182"/>
      <c r="Q217" s="182"/>
      <c r="R217" s="182"/>
      <c r="S217" s="183">
        <f t="shared" si="29"/>
        <v>0</v>
      </c>
      <c r="T217" s="178"/>
      <c r="U217" s="178"/>
      <c r="V217" s="198"/>
      <c r="W217" s="53"/>
      <c r="Z217">
        <v>0</v>
      </c>
    </row>
    <row r="218" spans="1:26" ht="24.95" customHeight="1" x14ac:dyDescent="0.25">
      <c r="A218" s="179"/>
      <c r="B218" s="213"/>
      <c r="C218" s="180" t="s">
        <v>264</v>
      </c>
      <c r="D218" s="240" t="s">
        <v>265</v>
      </c>
      <c r="E218" s="240"/>
      <c r="F218" s="173" t="s">
        <v>109</v>
      </c>
      <c r="G218" s="175">
        <v>35.39</v>
      </c>
      <c r="H218" s="174">
        <v>2.9</v>
      </c>
      <c r="I218" s="174">
        <f t="shared" si="25"/>
        <v>102.63</v>
      </c>
      <c r="J218" s="173">
        <f t="shared" si="26"/>
        <v>95.91</v>
      </c>
      <c r="K218" s="178">
        <f t="shared" si="27"/>
        <v>0</v>
      </c>
      <c r="L218" s="178">
        <f t="shared" si="28"/>
        <v>102.63</v>
      </c>
      <c r="M218" s="178"/>
      <c r="N218" s="178">
        <v>2.71</v>
      </c>
      <c r="O218" s="178"/>
      <c r="P218" s="182"/>
      <c r="Q218" s="182"/>
      <c r="R218" s="182"/>
      <c r="S218" s="183">
        <f t="shared" si="29"/>
        <v>0</v>
      </c>
      <c r="T218" s="178"/>
      <c r="U218" s="178"/>
      <c r="V218" s="198"/>
      <c r="W218" s="53"/>
      <c r="Z218">
        <v>0</v>
      </c>
    </row>
    <row r="219" spans="1:26" ht="24.95" customHeight="1" x14ac:dyDescent="0.25">
      <c r="A219" s="179"/>
      <c r="B219" s="213"/>
      <c r="C219" s="180" t="s">
        <v>266</v>
      </c>
      <c r="D219" s="240" t="s">
        <v>267</v>
      </c>
      <c r="E219" s="240"/>
      <c r="F219" s="173" t="s">
        <v>93</v>
      </c>
      <c r="G219" s="175">
        <v>37.07</v>
      </c>
      <c r="H219" s="174">
        <v>17.5</v>
      </c>
      <c r="I219" s="174">
        <f t="shared" si="25"/>
        <v>648.73</v>
      </c>
      <c r="J219" s="173">
        <f t="shared" si="26"/>
        <v>595.34</v>
      </c>
      <c r="K219" s="178">
        <f t="shared" si="27"/>
        <v>0</v>
      </c>
      <c r="L219" s="178">
        <f t="shared" si="28"/>
        <v>648.73</v>
      </c>
      <c r="M219" s="178"/>
      <c r="N219" s="178">
        <v>16.059999999999999</v>
      </c>
      <c r="O219" s="178"/>
      <c r="P219" s="182"/>
      <c r="Q219" s="182"/>
      <c r="R219" s="182"/>
      <c r="S219" s="183">
        <f t="shared" si="29"/>
        <v>0</v>
      </c>
      <c r="T219" s="178"/>
      <c r="U219" s="178"/>
      <c r="V219" s="198"/>
      <c r="W219" s="53"/>
      <c r="Z219">
        <v>0</v>
      </c>
    </row>
    <row r="220" spans="1:26" ht="24.95" customHeight="1" x14ac:dyDescent="0.25">
      <c r="A220" s="179"/>
      <c r="B220" s="214"/>
      <c r="C220" s="188" t="s">
        <v>268</v>
      </c>
      <c r="D220" s="244" t="s">
        <v>269</v>
      </c>
      <c r="E220" s="244"/>
      <c r="F220" s="184" t="s">
        <v>93</v>
      </c>
      <c r="G220" s="185">
        <v>37.811</v>
      </c>
      <c r="H220" s="186">
        <v>15</v>
      </c>
      <c r="I220" s="186">
        <f t="shared" si="25"/>
        <v>567.16999999999996</v>
      </c>
      <c r="J220" s="184">
        <f t="shared" si="26"/>
        <v>502.13</v>
      </c>
      <c r="K220" s="187">
        <f t="shared" si="27"/>
        <v>0</v>
      </c>
      <c r="L220" s="187">
        <f t="shared" si="28"/>
        <v>567.16999999999996</v>
      </c>
      <c r="M220" s="187">
        <f>ROUND(G220*(H220),2)</f>
        <v>567.16999999999996</v>
      </c>
      <c r="N220" s="187">
        <v>13.28</v>
      </c>
      <c r="O220" s="187"/>
      <c r="P220" s="190">
        <v>1.2E-2</v>
      </c>
      <c r="Q220" s="191"/>
      <c r="R220" s="191">
        <v>1.2E-2</v>
      </c>
      <c r="S220" s="189">
        <f t="shared" si="29"/>
        <v>0.45400000000000001</v>
      </c>
      <c r="T220" s="187"/>
      <c r="U220" s="187"/>
      <c r="V220" s="201"/>
      <c r="W220" s="53"/>
      <c r="Z220">
        <v>0</v>
      </c>
    </row>
    <row r="221" spans="1:26" x14ac:dyDescent="0.25">
      <c r="A221" s="10"/>
      <c r="B221" s="212"/>
      <c r="C221" s="172">
        <v>771</v>
      </c>
      <c r="D221" s="241" t="s">
        <v>70</v>
      </c>
      <c r="E221" s="241"/>
      <c r="F221" s="10"/>
      <c r="G221" s="171"/>
      <c r="H221" s="138"/>
      <c r="I221" s="140">
        <f>ROUND((SUM(I213:I220))/1,2)</f>
        <v>1986.67</v>
      </c>
      <c r="J221" s="10"/>
      <c r="K221" s="10"/>
      <c r="L221" s="10">
        <f>ROUND((SUM(L213:L220))/1,2)</f>
        <v>1986.67</v>
      </c>
      <c r="M221" s="10">
        <f>ROUND((SUM(M213:M220))/1,2)</f>
        <v>567.16999999999996</v>
      </c>
      <c r="N221" s="10"/>
      <c r="O221" s="10"/>
      <c r="P221" s="10"/>
      <c r="Q221" s="10"/>
      <c r="R221" s="10"/>
      <c r="S221" s="10">
        <f>ROUND((SUM(S213:S220))/1,2)</f>
        <v>0.53</v>
      </c>
      <c r="T221" s="10"/>
      <c r="U221" s="10"/>
      <c r="V221" s="199">
        <f>ROUND((SUM(V213:V220))/1,2)</f>
        <v>0</v>
      </c>
      <c r="W221" s="217"/>
      <c r="X221" s="137"/>
      <c r="Y221" s="137"/>
      <c r="Z221" s="137"/>
    </row>
    <row r="222" spans="1:26" x14ac:dyDescent="0.25">
      <c r="A222" s="1"/>
      <c r="B222" s="208"/>
      <c r="C222" s="1"/>
      <c r="D222" s="1"/>
      <c r="E222" s="1"/>
      <c r="F222" s="1"/>
      <c r="G222" s="165"/>
      <c r="H222" s="131"/>
      <c r="I222" s="13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200"/>
      <c r="W222" s="53"/>
    </row>
    <row r="223" spans="1:26" x14ac:dyDescent="0.25">
      <c r="A223" s="10"/>
      <c r="B223" s="212"/>
      <c r="C223" s="172">
        <v>783</v>
      </c>
      <c r="D223" s="241" t="s">
        <v>71</v>
      </c>
      <c r="E223" s="241"/>
      <c r="F223" s="10"/>
      <c r="G223" s="171"/>
      <c r="H223" s="138"/>
      <c r="I223" s="138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97"/>
      <c r="W223" s="217"/>
      <c r="X223" s="137"/>
      <c r="Y223" s="137"/>
      <c r="Z223" s="137"/>
    </row>
    <row r="224" spans="1:26" ht="24.95" customHeight="1" x14ac:dyDescent="0.25">
      <c r="A224" s="179"/>
      <c r="B224" s="213"/>
      <c r="C224" s="180" t="s">
        <v>270</v>
      </c>
      <c r="D224" s="240" t="s">
        <v>271</v>
      </c>
      <c r="E224" s="240"/>
      <c r="F224" s="173" t="s">
        <v>93</v>
      </c>
      <c r="G224" s="175">
        <v>1.248</v>
      </c>
      <c r="H224" s="174">
        <v>6.5</v>
      </c>
      <c r="I224" s="174">
        <f>ROUND(G224*(H224),2)</f>
        <v>8.11</v>
      </c>
      <c r="J224" s="173">
        <f>ROUND(G224*(N224),2)</f>
        <v>8.7200000000000006</v>
      </c>
      <c r="K224" s="178">
        <f>ROUND(G224*(O224),2)</f>
        <v>0</v>
      </c>
      <c r="L224" s="178">
        <f>ROUND(G224*(H224),2)</f>
        <v>8.11</v>
      </c>
      <c r="M224" s="178"/>
      <c r="N224" s="178">
        <v>6.99</v>
      </c>
      <c r="O224" s="178"/>
      <c r="P224" s="181">
        <v>2.4000000000000001E-4</v>
      </c>
      <c r="Q224" s="182"/>
      <c r="R224" s="182">
        <v>2.4000000000000001E-4</v>
      </c>
      <c r="S224" s="183">
        <f>ROUND(G224*(P224),3)</f>
        <v>0</v>
      </c>
      <c r="T224" s="178"/>
      <c r="U224" s="178"/>
      <c r="V224" s="198"/>
      <c r="W224" s="53"/>
      <c r="Z224">
        <v>0</v>
      </c>
    </row>
    <row r="225" spans="1:26" ht="24.95" customHeight="1" x14ac:dyDescent="0.25">
      <c r="A225" s="179"/>
      <c r="B225" s="213"/>
      <c r="C225" s="180" t="s">
        <v>272</v>
      </c>
      <c r="D225" s="240" t="s">
        <v>273</v>
      </c>
      <c r="E225" s="240"/>
      <c r="F225" s="173" t="s">
        <v>93</v>
      </c>
      <c r="G225" s="175">
        <v>1.248</v>
      </c>
      <c r="H225" s="174">
        <v>3.5</v>
      </c>
      <c r="I225" s="174">
        <f>ROUND(G225*(H225),2)</f>
        <v>4.37</v>
      </c>
      <c r="J225" s="173">
        <f>ROUND(G225*(N225),2)</f>
        <v>3.05</v>
      </c>
      <c r="K225" s="178">
        <f>ROUND(G225*(O225),2)</f>
        <v>0</v>
      </c>
      <c r="L225" s="178">
        <f>ROUND(G225*(H225),2)</f>
        <v>4.37</v>
      </c>
      <c r="M225" s="178"/>
      <c r="N225" s="178">
        <v>2.44</v>
      </c>
      <c r="O225" s="178"/>
      <c r="P225" s="181">
        <v>7.9999999999999993E-5</v>
      </c>
      <c r="Q225" s="182"/>
      <c r="R225" s="182">
        <v>7.9999999999999993E-5</v>
      </c>
      <c r="S225" s="183">
        <f>ROUND(G225*(P225),3)</f>
        <v>0</v>
      </c>
      <c r="T225" s="178"/>
      <c r="U225" s="178"/>
      <c r="V225" s="198"/>
      <c r="W225" s="53"/>
      <c r="Z225">
        <v>0</v>
      </c>
    </row>
    <row r="226" spans="1:26" ht="35.1" customHeight="1" x14ac:dyDescent="0.25">
      <c r="A226" s="179"/>
      <c r="B226" s="213"/>
      <c r="C226" s="180" t="s">
        <v>274</v>
      </c>
      <c r="D226" s="240" t="s">
        <v>275</v>
      </c>
      <c r="E226" s="240"/>
      <c r="F226" s="173" t="s">
        <v>93</v>
      </c>
      <c r="G226" s="175">
        <v>52.59</v>
      </c>
      <c r="H226" s="174">
        <v>2.1</v>
      </c>
      <c r="I226" s="174">
        <f>ROUND(G226*(H226),2)</f>
        <v>110.44</v>
      </c>
      <c r="J226" s="173">
        <f>ROUND(G226*(N226),2)</f>
        <v>127.27</v>
      </c>
      <c r="K226" s="178">
        <f>ROUND(G226*(O226),2)</f>
        <v>0</v>
      </c>
      <c r="L226" s="178">
        <f>ROUND(G226*(H226),2)</f>
        <v>110.44</v>
      </c>
      <c r="M226" s="178"/>
      <c r="N226" s="178">
        <v>2.42</v>
      </c>
      <c r="O226" s="178"/>
      <c r="P226" s="181">
        <v>3.3E-4</v>
      </c>
      <c r="Q226" s="182"/>
      <c r="R226" s="182">
        <v>3.3E-4</v>
      </c>
      <c r="S226" s="183">
        <f>ROUND(G226*(P226),3)</f>
        <v>1.7000000000000001E-2</v>
      </c>
      <c r="T226" s="178"/>
      <c r="U226" s="178"/>
      <c r="V226" s="198"/>
      <c r="W226" s="53"/>
      <c r="Z226">
        <v>0</v>
      </c>
    </row>
    <row r="227" spans="1:26" x14ac:dyDescent="0.25">
      <c r="A227" s="10"/>
      <c r="B227" s="212"/>
      <c r="C227" s="172">
        <v>783</v>
      </c>
      <c r="D227" s="241" t="s">
        <v>71</v>
      </c>
      <c r="E227" s="241"/>
      <c r="F227" s="10"/>
      <c r="G227" s="171"/>
      <c r="H227" s="138"/>
      <c r="I227" s="140">
        <f>ROUND((SUM(I223:I226))/1,2)</f>
        <v>122.92</v>
      </c>
      <c r="J227" s="10"/>
      <c r="K227" s="10"/>
      <c r="L227" s="10">
        <f>ROUND((SUM(L223:L226))/1,2)</f>
        <v>122.92</v>
      </c>
      <c r="M227" s="10">
        <f>ROUND((SUM(M223:M226))/1,2)</f>
        <v>0</v>
      </c>
      <c r="N227" s="10"/>
      <c r="O227" s="10"/>
      <c r="P227" s="10"/>
      <c r="Q227" s="10"/>
      <c r="R227" s="10"/>
      <c r="S227" s="10">
        <f>ROUND((SUM(S223:S226))/1,2)</f>
        <v>0.02</v>
      </c>
      <c r="T227" s="10"/>
      <c r="U227" s="10"/>
      <c r="V227" s="199">
        <f>ROUND((SUM(V223:V226))/1,2)</f>
        <v>0</v>
      </c>
      <c r="W227" s="217"/>
      <c r="X227" s="137"/>
      <c r="Y227" s="137"/>
      <c r="Z227" s="137"/>
    </row>
    <row r="228" spans="1:26" x14ac:dyDescent="0.25">
      <c r="A228" s="1"/>
      <c r="B228" s="208"/>
      <c r="C228" s="1"/>
      <c r="D228" s="1"/>
      <c r="E228" s="1"/>
      <c r="F228" s="1"/>
      <c r="G228" s="165"/>
      <c r="H228" s="131"/>
      <c r="I228" s="13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200"/>
      <c r="W228" s="53"/>
    </row>
    <row r="229" spans="1:26" x14ac:dyDescent="0.25">
      <c r="A229" s="10"/>
      <c r="B229" s="212"/>
      <c r="C229" s="172">
        <v>784</v>
      </c>
      <c r="D229" s="241" t="s">
        <v>72</v>
      </c>
      <c r="E229" s="241"/>
      <c r="F229" s="10"/>
      <c r="G229" s="171"/>
      <c r="H229" s="138"/>
      <c r="I229" s="138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97"/>
      <c r="W229" s="217"/>
      <c r="X229" s="137"/>
      <c r="Y229" s="137"/>
      <c r="Z229" s="137"/>
    </row>
    <row r="230" spans="1:26" ht="35.1" customHeight="1" x14ac:dyDescent="0.25">
      <c r="A230" s="179"/>
      <c r="B230" s="213"/>
      <c r="C230" s="180" t="s">
        <v>276</v>
      </c>
      <c r="D230" s="240" t="s">
        <v>277</v>
      </c>
      <c r="E230" s="240"/>
      <c r="F230" s="173" t="s">
        <v>93</v>
      </c>
      <c r="G230" s="175">
        <v>110.348</v>
      </c>
      <c r="H230" s="174">
        <v>1</v>
      </c>
      <c r="I230" s="174">
        <f>ROUND(G230*(H230),2)</f>
        <v>110.35</v>
      </c>
      <c r="J230" s="173">
        <f>ROUND(G230*(N230),2)</f>
        <v>62.9</v>
      </c>
      <c r="K230" s="178">
        <f>ROUND(G230*(O230),2)</f>
        <v>0</v>
      </c>
      <c r="L230" s="178">
        <f>ROUND(G230*(H230),2)</f>
        <v>110.35</v>
      </c>
      <c r="M230" s="178"/>
      <c r="N230" s="178">
        <v>0.56999999999999995</v>
      </c>
      <c r="O230" s="178"/>
      <c r="P230" s="181">
        <v>1E-4</v>
      </c>
      <c r="Q230" s="182"/>
      <c r="R230" s="182">
        <v>1E-4</v>
      </c>
      <c r="S230" s="183">
        <f>ROUND(G230*(P230),3)</f>
        <v>1.0999999999999999E-2</v>
      </c>
      <c r="T230" s="178"/>
      <c r="U230" s="178"/>
      <c r="V230" s="198"/>
      <c r="W230" s="53"/>
      <c r="Z230">
        <v>0</v>
      </c>
    </row>
    <row r="231" spans="1:26" ht="35.1" customHeight="1" x14ac:dyDescent="0.25">
      <c r="A231" s="179"/>
      <c r="B231" s="213"/>
      <c r="C231" s="180" t="s">
        <v>278</v>
      </c>
      <c r="D231" s="240" t="s">
        <v>279</v>
      </c>
      <c r="E231" s="240"/>
      <c r="F231" s="173" t="s">
        <v>93</v>
      </c>
      <c r="G231" s="175">
        <v>110.348</v>
      </c>
      <c r="H231" s="174">
        <v>1.5</v>
      </c>
      <c r="I231" s="174">
        <f>ROUND(G231*(H231),2)</f>
        <v>165.52</v>
      </c>
      <c r="J231" s="173">
        <f>ROUND(G231*(N231),2)</f>
        <v>210.76</v>
      </c>
      <c r="K231" s="178">
        <f>ROUND(G231*(O231),2)</f>
        <v>0</v>
      </c>
      <c r="L231" s="178">
        <f>ROUND(G231*(H231),2)</f>
        <v>165.52</v>
      </c>
      <c r="M231" s="178"/>
      <c r="N231" s="178">
        <v>1.9100000000000001</v>
      </c>
      <c r="O231" s="178"/>
      <c r="P231" s="181">
        <v>3.3E-4</v>
      </c>
      <c r="Q231" s="182"/>
      <c r="R231" s="182">
        <v>3.3E-4</v>
      </c>
      <c r="S231" s="183">
        <f>ROUND(G231*(P231),3)</f>
        <v>3.5999999999999997E-2</v>
      </c>
      <c r="T231" s="178"/>
      <c r="U231" s="178"/>
      <c r="V231" s="198"/>
      <c r="W231" s="53"/>
      <c r="Z231">
        <v>0</v>
      </c>
    </row>
    <row r="232" spans="1:26" x14ac:dyDescent="0.25">
      <c r="A232" s="10"/>
      <c r="B232" s="212"/>
      <c r="C232" s="172">
        <v>784</v>
      </c>
      <c r="D232" s="241" t="s">
        <v>72</v>
      </c>
      <c r="E232" s="241"/>
      <c r="F232" s="10"/>
      <c r="G232" s="171"/>
      <c r="H232" s="138"/>
      <c r="I232" s="140">
        <f>ROUND((SUM(I229:I231))/1,2)</f>
        <v>275.87</v>
      </c>
      <c r="J232" s="10"/>
      <c r="K232" s="10"/>
      <c r="L232" s="10">
        <f>ROUND((SUM(L229:L231))/1,2)</f>
        <v>275.87</v>
      </c>
      <c r="M232" s="10">
        <f>ROUND((SUM(M229:M231))/1,2)</f>
        <v>0</v>
      </c>
      <c r="N232" s="10"/>
      <c r="O232" s="10"/>
      <c r="P232" s="192"/>
      <c r="Q232" s="1"/>
      <c r="R232" s="1"/>
      <c r="S232" s="192">
        <f>ROUND((SUM(S229:S231))/1,2)</f>
        <v>0.05</v>
      </c>
      <c r="T232" s="2"/>
      <c r="U232" s="2"/>
      <c r="V232" s="199">
        <f>ROUND((SUM(V229:V231))/1,2)</f>
        <v>0</v>
      </c>
      <c r="W232" s="53"/>
    </row>
    <row r="233" spans="1:26" x14ac:dyDescent="0.25">
      <c r="A233" s="1"/>
      <c r="B233" s="208"/>
      <c r="C233" s="1"/>
      <c r="D233" s="1"/>
      <c r="E233" s="1"/>
      <c r="F233" s="1"/>
      <c r="G233" s="165"/>
      <c r="H233" s="131"/>
      <c r="I233" s="13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200"/>
      <c r="W233" s="53"/>
    </row>
    <row r="234" spans="1:26" x14ac:dyDescent="0.25">
      <c r="A234" s="10"/>
      <c r="B234" s="212"/>
      <c r="C234" s="10"/>
      <c r="D234" s="242" t="s">
        <v>62</v>
      </c>
      <c r="E234" s="242"/>
      <c r="F234" s="10"/>
      <c r="G234" s="171"/>
      <c r="H234" s="138"/>
      <c r="I234" s="140">
        <f>ROUND((SUM(I142:I233))/2,2)</f>
        <v>11963.74</v>
      </c>
      <c r="J234" s="10"/>
      <c r="K234" s="10"/>
      <c r="L234" s="10">
        <f>ROUND((SUM(L142:L233))/2,2)</f>
        <v>9790.06</v>
      </c>
      <c r="M234" s="10">
        <f>ROUND((SUM(M142:M233))/2,2)</f>
        <v>3152.53</v>
      </c>
      <c r="N234" s="10"/>
      <c r="O234" s="10"/>
      <c r="P234" s="192"/>
      <c r="Q234" s="1"/>
      <c r="R234" s="1"/>
      <c r="S234" s="192">
        <f>ROUND((SUM(S142:S233))/2,2)</f>
        <v>2.39</v>
      </c>
      <c r="T234" s="1"/>
      <c r="U234" s="1"/>
      <c r="V234" s="199">
        <f>ROUND((SUM(V142:V233))/2,2)</f>
        <v>0</v>
      </c>
      <c r="W234" s="53"/>
    </row>
    <row r="235" spans="1:26" x14ac:dyDescent="0.25">
      <c r="A235" s="1"/>
      <c r="B235" s="215"/>
      <c r="C235" s="193"/>
      <c r="D235" s="243" t="s">
        <v>73</v>
      </c>
      <c r="E235" s="243"/>
      <c r="F235" s="193"/>
      <c r="G235" s="194"/>
      <c r="H235" s="195"/>
      <c r="I235" s="195">
        <f>ROUND((SUM(I91:I234))/3,2)</f>
        <v>25173.55</v>
      </c>
      <c r="J235" s="193"/>
      <c r="K235" s="193">
        <f>ROUND((SUM(K91:K234))/3,2)</f>
        <v>0</v>
      </c>
      <c r="L235" s="193">
        <f>ROUND((SUM(L91:L234))/3,2)</f>
        <v>22999.87</v>
      </c>
      <c r="M235" s="193">
        <f>ROUND((SUM(M91:M234))/3,2)</f>
        <v>3192.53</v>
      </c>
      <c r="N235" s="193"/>
      <c r="O235" s="193"/>
      <c r="P235" s="194"/>
      <c r="Q235" s="193"/>
      <c r="R235" s="193"/>
      <c r="S235" s="194">
        <f>ROUND((SUM(S91:S234))/3,2)</f>
        <v>42.05</v>
      </c>
      <c r="T235" s="193"/>
      <c r="U235" s="193"/>
      <c r="V235" s="202">
        <f>ROUND((SUM(V91:V234))/3,2)</f>
        <v>0</v>
      </c>
      <c r="W235" s="53"/>
      <c r="Z235">
        <f>(SUM(Z9:Z234))</f>
        <v>2</v>
      </c>
    </row>
  </sheetData>
  <mergeCells count="189"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4:D74"/>
    <mergeCell ref="B76:D76"/>
    <mergeCell ref="B80:V80"/>
    <mergeCell ref="H1:I1"/>
    <mergeCell ref="B82:E82"/>
    <mergeCell ref="B83:E83"/>
    <mergeCell ref="B68:D68"/>
    <mergeCell ref="B69:D69"/>
    <mergeCell ref="B70:D70"/>
    <mergeCell ref="B71:D71"/>
    <mergeCell ref="B72:D72"/>
    <mergeCell ref="B73:D73"/>
    <mergeCell ref="B61:D61"/>
    <mergeCell ref="B63:D63"/>
    <mergeCell ref="B64:D64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D95:E95"/>
    <mergeCell ref="D97:E97"/>
    <mergeCell ref="D98:E98"/>
    <mergeCell ref="D99:E99"/>
    <mergeCell ref="D101:E101"/>
    <mergeCell ref="D102:E102"/>
    <mergeCell ref="B84:E84"/>
    <mergeCell ref="I82:P82"/>
    <mergeCell ref="D91:E91"/>
    <mergeCell ref="D92:E92"/>
    <mergeCell ref="D93:E93"/>
    <mergeCell ref="D94:E94"/>
    <mergeCell ref="D109:E109"/>
    <mergeCell ref="D110:E110"/>
    <mergeCell ref="D111:E111"/>
    <mergeCell ref="D112:E112"/>
    <mergeCell ref="D113:E113"/>
    <mergeCell ref="D114:E114"/>
    <mergeCell ref="D103:E103"/>
    <mergeCell ref="D104:E104"/>
    <mergeCell ref="D105:E105"/>
    <mergeCell ref="D106:E106"/>
    <mergeCell ref="D107:E107"/>
    <mergeCell ref="D108:E108"/>
    <mergeCell ref="D122:E122"/>
    <mergeCell ref="D123:E123"/>
    <mergeCell ref="D124:E124"/>
    <mergeCell ref="D125:E125"/>
    <mergeCell ref="D126:E126"/>
    <mergeCell ref="D127:E127"/>
    <mergeCell ref="D115:E115"/>
    <mergeCell ref="D116:E116"/>
    <mergeCell ref="D117:E117"/>
    <mergeCell ref="D118:E118"/>
    <mergeCell ref="D119:E119"/>
    <mergeCell ref="D121:E121"/>
    <mergeCell ref="D134:E134"/>
    <mergeCell ref="D136:E136"/>
    <mergeCell ref="D137:E137"/>
    <mergeCell ref="D138:E138"/>
    <mergeCell ref="D140:E140"/>
    <mergeCell ref="D142:E142"/>
    <mergeCell ref="D128:E128"/>
    <mergeCell ref="D129:E129"/>
    <mergeCell ref="D130:E130"/>
    <mergeCell ref="D131:E131"/>
    <mergeCell ref="D132:E132"/>
    <mergeCell ref="D133:E133"/>
    <mergeCell ref="D149:E149"/>
    <mergeCell ref="D151:E151"/>
    <mergeCell ref="D152:E152"/>
    <mergeCell ref="D153:E153"/>
    <mergeCell ref="D154:E154"/>
    <mergeCell ref="D155:E155"/>
    <mergeCell ref="D143:E143"/>
    <mergeCell ref="D144:E144"/>
    <mergeCell ref="D145:E145"/>
    <mergeCell ref="D146:E146"/>
    <mergeCell ref="D147:E147"/>
    <mergeCell ref="D148:E148"/>
    <mergeCell ref="D163:E163"/>
    <mergeCell ref="D164:E164"/>
    <mergeCell ref="D165:E165"/>
    <mergeCell ref="D166:E166"/>
    <mergeCell ref="D167:E167"/>
    <mergeCell ref="D169:E169"/>
    <mergeCell ref="D157:E157"/>
    <mergeCell ref="D158:E158"/>
    <mergeCell ref="D159:E159"/>
    <mergeCell ref="D160:E160"/>
    <mergeCell ref="D161:E161"/>
    <mergeCell ref="D162:E162"/>
    <mergeCell ref="D177:E177"/>
    <mergeCell ref="D178:E178"/>
    <mergeCell ref="D179:E179"/>
    <mergeCell ref="D180:E180"/>
    <mergeCell ref="D181:E181"/>
    <mergeCell ref="D182:E182"/>
    <mergeCell ref="D170:E170"/>
    <mergeCell ref="D171:E171"/>
    <mergeCell ref="D172:E172"/>
    <mergeCell ref="D174:E174"/>
    <mergeCell ref="D175:E175"/>
    <mergeCell ref="D176:E176"/>
    <mergeCell ref="D189:E189"/>
    <mergeCell ref="D190:E190"/>
    <mergeCell ref="D192:E192"/>
    <mergeCell ref="D193:E193"/>
    <mergeCell ref="D194:E194"/>
    <mergeCell ref="D195:E195"/>
    <mergeCell ref="D183:E183"/>
    <mergeCell ref="D184:E184"/>
    <mergeCell ref="D185:E185"/>
    <mergeCell ref="D186:E186"/>
    <mergeCell ref="D187:E187"/>
    <mergeCell ref="D188:E188"/>
    <mergeCell ref="D202:E202"/>
    <mergeCell ref="D203:E203"/>
    <mergeCell ref="D204:E204"/>
    <mergeCell ref="D205:E205"/>
    <mergeCell ref="D207:E207"/>
    <mergeCell ref="D208:E208"/>
    <mergeCell ref="D196:E196"/>
    <mergeCell ref="D197:E197"/>
    <mergeCell ref="D198:E198"/>
    <mergeCell ref="D199:E199"/>
    <mergeCell ref="D200:E200"/>
    <mergeCell ref="D201:E201"/>
    <mergeCell ref="D216:E216"/>
    <mergeCell ref="D217:E217"/>
    <mergeCell ref="D218:E218"/>
    <mergeCell ref="D219:E219"/>
    <mergeCell ref="D220:E220"/>
    <mergeCell ref="D221:E221"/>
    <mergeCell ref="D209:E209"/>
    <mergeCell ref="D210:E210"/>
    <mergeCell ref="D211:E211"/>
    <mergeCell ref="D213:E213"/>
    <mergeCell ref="D214:E214"/>
    <mergeCell ref="D215:E215"/>
    <mergeCell ref="D230:E230"/>
    <mergeCell ref="D231:E231"/>
    <mergeCell ref="D232:E232"/>
    <mergeCell ref="D234:E234"/>
    <mergeCell ref="D235:E235"/>
    <mergeCell ref="D223:E223"/>
    <mergeCell ref="D224:E224"/>
    <mergeCell ref="D225:E225"/>
    <mergeCell ref="D226:E226"/>
    <mergeCell ref="D227:E227"/>
    <mergeCell ref="D229:E229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90:B90" tooltip="Klikni na prechod ku Rozpočet..." display="Rozpočet"/>
  </hyperlinks>
  <printOptions horizontalCentered="1" gridLines="1"/>
  <pageMargins left="0" right="0" top="0.74803149606299213" bottom="0.74803149606299213" header="0.31496062992125984" footer="0.31496062992125984"/>
  <pageSetup paperSize="9" scale="75" orientation="portrait" r:id="rId1"/>
  <headerFooter>
    <oddHeader xml:space="preserve">&amp;C&amp;"-,Tučné"Cenová ponuka
 Stavebné úpravy požiarnej zbrojnice - Žalobín / Hlavný objekt -  Architektonicko stavebné riešenie   </oddHeader>
    <oddFooter>&amp;RStrana &amp;P z &amp;N    &amp;L&amp;7Spracované systémom Systematic® Kalkulus, tel.: 051 77 10 585</oddFooter>
  </headerFooter>
  <rowBreaks count="2" manualBreakCount="2">
    <brk id="40" max="16383" man="1"/>
    <brk id="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9"/>
  <sheetViews>
    <sheetView workbookViewId="0">
      <pane ySplit="1" topLeftCell="A2" activePane="bottomLeft" state="frozen"/>
      <selection pane="bottomLeft" activeCell="E31" sqref="E31"/>
    </sheetView>
  </sheetViews>
  <sheetFormatPr defaultColWidth="0" defaultRowHeight="15" x14ac:dyDescent="0.25"/>
  <cols>
    <col min="1" max="1" width="1.7109375" customWidth="1"/>
    <col min="2" max="2" width="4.7109375" customWidth="1"/>
    <col min="3" max="3" width="12.7109375" customWidth="1"/>
    <col min="4" max="5" width="22.7109375" customWidth="1"/>
    <col min="6" max="7" width="9.7109375" customWidth="1"/>
    <col min="8" max="9" width="12.7109375" customWidth="1"/>
    <col min="10" max="10" width="10.7109375" hidden="1" customWidth="1"/>
    <col min="11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3" width="2.7109375" customWidth="1"/>
    <col min="24" max="26" width="0" hidden="1" customWidth="1"/>
    <col min="27" max="27" width="9.140625" hidden="1" customWidth="1"/>
  </cols>
  <sheetData>
    <row r="1" spans="1:23" ht="35.1" customHeight="1" x14ac:dyDescent="0.25">
      <c r="A1" s="12"/>
      <c r="B1" s="304" t="s">
        <v>14</v>
      </c>
      <c r="C1" s="255"/>
      <c r="D1" s="12"/>
      <c r="E1" s="305" t="s">
        <v>0</v>
      </c>
      <c r="F1" s="306"/>
      <c r="G1" s="13"/>
      <c r="H1" s="254" t="s">
        <v>74</v>
      </c>
      <c r="I1" s="255"/>
      <c r="J1" s="159"/>
      <c r="K1" s="160"/>
      <c r="L1" s="160"/>
      <c r="M1" s="160"/>
      <c r="N1" s="160"/>
      <c r="O1" s="160"/>
      <c r="P1" s="161"/>
      <c r="Q1" s="112"/>
      <c r="R1" s="112"/>
      <c r="S1" s="112"/>
      <c r="T1" s="112"/>
      <c r="U1" s="112"/>
      <c r="V1" s="112"/>
      <c r="W1" s="53">
        <v>30.126000000000001</v>
      </c>
    </row>
    <row r="2" spans="1:23" ht="35.1" customHeight="1" x14ac:dyDescent="0.25">
      <c r="A2" s="15"/>
      <c r="B2" s="307" t="s">
        <v>14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9"/>
      <c r="R2" s="309"/>
      <c r="S2" s="309"/>
      <c r="T2" s="309"/>
      <c r="U2" s="309"/>
      <c r="V2" s="310"/>
      <c r="W2" s="53"/>
    </row>
    <row r="3" spans="1:23" ht="18" customHeight="1" x14ac:dyDescent="0.25">
      <c r="A3" s="15"/>
      <c r="B3" s="311" t="s">
        <v>1</v>
      </c>
      <c r="C3" s="312"/>
      <c r="D3" s="312"/>
      <c r="E3" s="312"/>
      <c r="F3" s="312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4"/>
      <c r="W3" s="53"/>
    </row>
    <row r="4" spans="1:23" ht="18" customHeight="1" x14ac:dyDescent="0.25">
      <c r="A4" s="15"/>
      <c r="B4" s="43" t="s">
        <v>280</v>
      </c>
      <c r="C4" s="32"/>
      <c r="D4" s="25"/>
      <c r="E4" s="25"/>
      <c r="F4" s="44" t="s">
        <v>16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13"/>
      <c r="W4" s="53"/>
    </row>
    <row r="5" spans="1:23" ht="18" customHeight="1" x14ac:dyDescent="0.25">
      <c r="A5" s="15"/>
      <c r="B5" s="40"/>
      <c r="C5" s="32"/>
      <c r="D5" s="25"/>
      <c r="E5" s="25"/>
      <c r="F5" s="44" t="s">
        <v>17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13"/>
      <c r="W5" s="53"/>
    </row>
    <row r="6" spans="1:23" ht="18" customHeight="1" x14ac:dyDescent="0.25">
      <c r="A6" s="15"/>
      <c r="B6" s="45" t="s">
        <v>18</v>
      </c>
      <c r="C6" s="32"/>
      <c r="D6" s="44" t="s">
        <v>390</v>
      </c>
      <c r="E6" s="25"/>
      <c r="F6" s="44" t="s">
        <v>20</v>
      </c>
      <c r="G6" s="229">
        <v>43905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13"/>
      <c r="W6" s="53"/>
    </row>
    <row r="7" spans="1:23" ht="20.100000000000001" customHeight="1" x14ac:dyDescent="0.25">
      <c r="A7" s="15"/>
      <c r="B7" s="315" t="s">
        <v>21</v>
      </c>
      <c r="C7" s="316"/>
      <c r="D7" s="316"/>
      <c r="E7" s="316"/>
      <c r="F7" s="316"/>
      <c r="G7" s="316"/>
      <c r="H7" s="317"/>
      <c r="I7" s="47"/>
      <c r="J7" s="48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13"/>
      <c r="W7" s="53"/>
    </row>
    <row r="8" spans="1:23" ht="18" customHeight="1" x14ac:dyDescent="0.25">
      <c r="A8" s="15"/>
      <c r="B8" s="49" t="s">
        <v>23</v>
      </c>
      <c r="C8" s="46"/>
      <c r="D8" s="28"/>
      <c r="E8" s="28"/>
      <c r="F8" s="50" t="s">
        <v>24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13"/>
      <c r="W8" s="53"/>
    </row>
    <row r="9" spans="1:23" ht="20.100000000000001" customHeight="1" x14ac:dyDescent="0.25">
      <c r="A9" s="15"/>
      <c r="B9" s="318" t="s">
        <v>22</v>
      </c>
      <c r="C9" s="296"/>
      <c r="D9" s="296"/>
      <c r="E9" s="296"/>
      <c r="F9" s="296"/>
      <c r="G9" s="296"/>
      <c r="H9" s="297"/>
      <c r="I9" s="48"/>
      <c r="J9" s="48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13"/>
      <c r="W9" s="53"/>
    </row>
    <row r="10" spans="1:23" ht="18" customHeight="1" x14ac:dyDescent="0.25">
      <c r="A10" s="15"/>
      <c r="B10" s="45" t="s">
        <v>23</v>
      </c>
      <c r="C10" s="32"/>
      <c r="D10" s="25"/>
      <c r="E10" s="25"/>
      <c r="F10" s="44" t="s">
        <v>24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13"/>
      <c r="W10" s="53"/>
    </row>
    <row r="11" spans="1:23" ht="20.100000000000001" customHeight="1" x14ac:dyDescent="0.25">
      <c r="A11" s="15"/>
      <c r="B11" s="318" t="s">
        <v>383</v>
      </c>
      <c r="C11" s="296"/>
      <c r="D11" s="296"/>
      <c r="E11" s="296"/>
      <c r="F11" s="296"/>
      <c r="G11" s="296"/>
      <c r="H11" s="297"/>
      <c r="I11" s="48"/>
      <c r="J11" s="48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13"/>
      <c r="W11" s="53"/>
    </row>
    <row r="12" spans="1:23" ht="18" customHeight="1" x14ac:dyDescent="0.25">
      <c r="A12" s="15"/>
      <c r="B12" s="45" t="s">
        <v>385</v>
      </c>
      <c r="C12" s="32"/>
      <c r="D12" s="25"/>
      <c r="E12" s="25"/>
      <c r="F12" s="44" t="s">
        <v>386</v>
      </c>
      <c r="G12" s="25"/>
      <c r="H12" s="230" t="s">
        <v>389</v>
      </c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13"/>
      <c r="W12" s="53"/>
    </row>
    <row r="13" spans="1:23" ht="18" customHeight="1" x14ac:dyDescent="0.25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13"/>
      <c r="W13" s="53"/>
    </row>
    <row r="14" spans="1:23" ht="18" customHeight="1" x14ac:dyDescent="0.25">
      <c r="A14" s="15"/>
      <c r="B14" s="54" t="s">
        <v>6</v>
      </c>
      <c r="C14" s="62" t="s">
        <v>46</v>
      </c>
      <c r="D14" s="61" t="s">
        <v>47</v>
      </c>
      <c r="E14" s="66" t="s">
        <v>48</v>
      </c>
      <c r="F14" s="298" t="s">
        <v>30</v>
      </c>
      <c r="G14" s="299"/>
      <c r="H14" s="290"/>
      <c r="I14" s="32"/>
      <c r="J14" s="25"/>
      <c r="K14" s="26"/>
      <c r="L14" s="26"/>
      <c r="M14" s="26"/>
      <c r="N14" s="26"/>
      <c r="O14" s="74"/>
      <c r="P14" s="82"/>
      <c r="Q14" s="78"/>
      <c r="R14" s="26"/>
      <c r="S14" s="26"/>
      <c r="T14" s="26"/>
      <c r="U14" s="26"/>
      <c r="V14" s="113"/>
      <c r="W14" s="53"/>
    </row>
    <row r="15" spans="1:23" ht="18" customHeight="1" x14ac:dyDescent="0.25">
      <c r="A15" s="15"/>
      <c r="B15" s="55" t="s">
        <v>25</v>
      </c>
      <c r="C15" s="63"/>
      <c r="D15" s="58"/>
      <c r="E15" s="67"/>
      <c r="F15" s="300" t="s">
        <v>31</v>
      </c>
      <c r="G15" s="292"/>
      <c r="H15" s="275"/>
      <c r="I15" s="25"/>
      <c r="J15" s="25"/>
      <c r="K15" s="26"/>
      <c r="L15" s="26"/>
      <c r="M15" s="26"/>
      <c r="N15" s="26"/>
      <c r="O15" s="74"/>
      <c r="P15" s="83">
        <v>0</v>
      </c>
      <c r="Q15" s="78"/>
      <c r="R15" s="26"/>
      <c r="S15" s="26"/>
      <c r="T15" s="26"/>
      <c r="U15" s="26"/>
      <c r="V15" s="113"/>
      <c r="W15" s="53"/>
    </row>
    <row r="16" spans="1:23" ht="18" customHeight="1" x14ac:dyDescent="0.25">
      <c r="A16" s="15"/>
      <c r="B16" s="54" t="s">
        <v>26</v>
      </c>
      <c r="C16" s="92"/>
      <c r="D16" s="93"/>
      <c r="E16" s="94"/>
      <c r="F16" s="301" t="s">
        <v>32</v>
      </c>
      <c r="G16" s="292"/>
      <c r="H16" s="275"/>
      <c r="I16" s="25"/>
      <c r="J16" s="25"/>
      <c r="K16" s="26"/>
      <c r="L16" s="26"/>
      <c r="M16" s="26"/>
      <c r="N16" s="26"/>
      <c r="O16" s="74"/>
      <c r="P16" s="83">
        <v>0</v>
      </c>
      <c r="Q16" s="78"/>
      <c r="R16" s="26"/>
      <c r="S16" s="26"/>
      <c r="T16" s="26"/>
      <c r="U16" s="26"/>
      <c r="V16" s="113"/>
      <c r="W16" s="53"/>
    </row>
    <row r="17" spans="1:26" ht="18" customHeight="1" x14ac:dyDescent="0.25">
      <c r="A17" s="15"/>
      <c r="B17" s="55" t="s">
        <v>27</v>
      </c>
      <c r="C17" s="63">
        <f>'SO 14630'!E58</f>
        <v>1719.62</v>
      </c>
      <c r="D17" s="58">
        <f>'SO 14630'!F58</f>
        <v>734.02</v>
      </c>
      <c r="E17" s="67">
        <f>'SO 14630'!G58</f>
        <v>1719.62</v>
      </c>
      <c r="F17" s="302" t="s">
        <v>33</v>
      </c>
      <c r="G17" s="292"/>
      <c r="H17" s="275"/>
      <c r="I17" s="25"/>
      <c r="J17" s="25"/>
      <c r="K17" s="26"/>
      <c r="L17" s="26"/>
      <c r="M17" s="26"/>
      <c r="N17" s="26"/>
      <c r="O17" s="74"/>
      <c r="P17" s="83"/>
      <c r="Q17" s="78"/>
      <c r="R17" s="26"/>
      <c r="S17" s="26"/>
      <c r="T17" s="26"/>
      <c r="U17" s="26"/>
      <c r="V17" s="113"/>
      <c r="W17" s="53"/>
    </row>
    <row r="18" spans="1:26" ht="18" customHeight="1" x14ac:dyDescent="0.25">
      <c r="A18" s="15"/>
      <c r="B18" s="56" t="s">
        <v>28</v>
      </c>
      <c r="C18" s="64"/>
      <c r="D18" s="59"/>
      <c r="E18" s="68"/>
      <c r="F18" s="303"/>
      <c r="G18" s="294"/>
      <c r="H18" s="275"/>
      <c r="I18" s="25"/>
      <c r="J18" s="25"/>
      <c r="K18" s="26"/>
      <c r="L18" s="26"/>
      <c r="M18" s="26"/>
      <c r="N18" s="26"/>
      <c r="O18" s="74"/>
      <c r="P18" s="84"/>
      <c r="Q18" s="78"/>
      <c r="R18" s="26"/>
      <c r="S18" s="26"/>
      <c r="T18" s="26"/>
      <c r="U18" s="26"/>
      <c r="V18" s="113"/>
      <c r="W18" s="53"/>
    </row>
    <row r="19" spans="1:26" ht="18" customHeight="1" x14ac:dyDescent="0.25">
      <c r="A19" s="15"/>
      <c r="B19" s="56" t="s">
        <v>29</v>
      </c>
      <c r="C19" s="65"/>
      <c r="D19" s="60"/>
      <c r="E19" s="69">
        <f>SUM(E15:E18)</f>
        <v>1719.62</v>
      </c>
      <c r="F19" s="287" t="s">
        <v>29</v>
      </c>
      <c r="G19" s="274"/>
      <c r="H19" s="288"/>
      <c r="I19" s="25"/>
      <c r="J19" s="25"/>
      <c r="K19" s="26"/>
      <c r="L19" s="26"/>
      <c r="M19" s="26"/>
      <c r="N19" s="26"/>
      <c r="O19" s="74"/>
      <c r="P19" s="85">
        <f>SUM(P15:P18)</f>
        <v>0</v>
      </c>
      <c r="Q19" s="78"/>
      <c r="R19" s="26"/>
      <c r="S19" s="26"/>
      <c r="T19" s="26"/>
      <c r="U19" s="26"/>
      <c r="V19" s="113"/>
      <c r="W19" s="53"/>
    </row>
    <row r="20" spans="1:26" ht="18" customHeight="1" x14ac:dyDescent="0.25">
      <c r="A20" s="15"/>
      <c r="B20" s="52" t="s">
        <v>39</v>
      </c>
      <c r="C20" s="57"/>
      <c r="D20" s="95"/>
      <c r="E20" s="96"/>
      <c r="F20" s="276" t="s">
        <v>39</v>
      </c>
      <c r="G20" s="289"/>
      <c r="H20" s="290"/>
      <c r="I20" s="32"/>
      <c r="J20" s="25"/>
      <c r="K20" s="26"/>
      <c r="L20" s="26"/>
      <c r="M20" s="26"/>
      <c r="N20" s="26"/>
      <c r="O20" s="74"/>
      <c r="P20" s="84"/>
      <c r="Q20" s="78"/>
      <c r="R20" s="26"/>
      <c r="S20" s="26"/>
      <c r="T20" s="26"/>
      <c r="U20" s="26"/>
      <c r="V20" s="113"/>
      <c r="W20" s="53"/>
    </row>
    <row r="21" spans="1:26" ht="18" customHeight="1" x14ac:dyDescent="0.25">
      <c r="A21" s="15"/>
      <c r="B21" s="49" t="s">
        <v>40</v>
      </c>
      <c r="C21" s="51"/>
      <c r="D21" s="91"/>
      <c r="E21" s="70">
        <f>((E15*U22*0)+(E16*V22*0)+(E17*W22*0))/100</f>
        <v>0</v>
      </c>
      <c r="F21" s="291" t="s">
        <v>43</v>
      </c>
      <c r="G21" s="292"/>
      <c r="H21" s="275"/>
      <c r="I21" s="25"/>
      <c r="J21" s="25"/>
      <c r="K21" s="26"/>
      <c r="L21" s="26"/>
      <c r="M21" s="26"/>
      <c r="N21" s="26"/>
      <c r="O21" s="74"/>
      <c r="P21" s="83">
        <f>((E15*X22*0)+(E16*Y22*0)+(E17*Z22*0))/100</f>
        <v>0</v>
      </c>
      <c r="Q21" s="78"/>
      <c r="R21" s="26"/>
      <c r="S21" s="26"/>
      <c r="T21" s="26"/>
      <c r="U21" s="26"/>
      <c r="V21" s="113"/>
      <c r="W21" s="53"/>
    </row>
    <row r="22" spans="1:26" ht="18" customHeight="1" x14ac:dyDescent="0.25">
      <c r="A22" s="15"/>
      <c r="B22" s="45" t="s">
        <v>41</v>
      </c>
      <c r="C22" s="34"/>
      <c r="D22" s="72"/>
      <c r="E22" s="71">
        <f>((E15*U23*0)+(E16*V23*0)+(E17*W23*0))/100</f>
        <v>0</v>
      </c>
      <c r="F22" s="291" t="s">
        <v>44</v>
      </c>
      <c r="G22" s="292"/>
      <c r="H22" s="275"/>
      <c r="I22" s="25"/>
      <c r="J22" s="25"/>
      <c r="K22" s="26"/>
      <c r="L22" s="26"/>
      <c r="M22" s="26"/>
      <c r="N22" s="26"/>
      <c r="O22" s="74"/>
      <c r="P22" s="83">
        <f>((E15*X23*0)+(E16*Y23*0)+(E17*Z23*0))/100</f>
        <v>0</v>
      </c>
      <c r="Q22" s="78"/>
      <c r="R22" s="26"/>
      <c r="S22" s="26"/>
      <c r="T22" s="26"/>
      <c r="U22" s="26">
        <v>1</v>
      </c>
      <c r="V22" s="114">
        <v>1</v>
      </c>
      <c r="W22" s="53">
        <v>1</v>
      </c>
      <c r="X22">
        <v>1</v>
      </c>
      <c r="Y22">
        <v>1</v>
      </c>
      <c r="Z22">
        <v>1</v>
      </c>
    </row>
    <row r="23" spans="1:26" ht="18" customHeight="1" x14ac:dyDescent="0.25">
      <c r="A23" s="15"/>
      <c r="B23" s="45" t="s">
        <v>42</v>
      </c>
      <c r="C23" s="34"/>
      <c r="D23" s="72"/>
      <c r="E23" s="71">
        <f>((E15*U24*0)+(E16*V24*0)+(E17*W24*0))/100</f>
        <v>0</v>
      </c>
      <c r="F23" s="291" t="s">
        <v>45</v>
      </c>
      <c r="G23" s="292"/>
      <c r="H23" s="275"/>
      <c r="I23" s="25"/>
      <c r="J23" s="25"/>
      <c r="K23" s="26"/>
      <c r="L23" s="26"/>
      <c r="M23" s="26"/>
      <c r="N23" s="26"/>
      <c r="O23" s="74"/>
      <c r="P23" s="83">
        <f>((E15*X24*0)+(E16*Y24*0)+(E17*Z24*0))/100</f>
        <v>0</v>
      </c>
      <c r="Q23" s="78"/>
      <c r="R23" s="26"/>
      <c r="S23" s="26"/>
      <c r="T23" s="26"/>
      <c r="U23" s="26">
        <v>1</v>
      </c>
      <c r="V23" s="114">
        <v>1</v>
      </c>
      <c r="W23" s="5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5"/>
      <c r="B24" s="40"/>
      <c r="C24" s="34"/>
      <c r="D24" s="72"/>
      <c r="E24" s="72"/>
      <c r="F24" s="293"/>
      <c r="G24" s="294"/>
      <c r="H24" s="275"/>
      <c r="I24" s="25"/>
      <c r="J24" s="25"/>
      <c r="K24" s="26"/>
      <c r="L24" s="26"/>
      <c r="M24" s="26"/>
      <c r="N24" s="26"/>
      <c r="O24" s="74"/>
      <c r="P24" s="82"/>
      <c r="Q24" s="78"/>
      <c r="R24" s="26"/>
      <c r="S24" s="26"/>
      <c r="T24" s="26"/>
      <c r="U24" s="26">
        <v>1</v>
      </c>
      <c r="V24" s="114">
        <v>1</v>
      </c>
      <c r="W24" s="53">
        <v>1</v>
      </c>
      <c r="X24">
        <v>1</v>
      </c>
      <c r="Y24">
        <v>1</v>
      </c>
      <c r="Z24">
        <v>0</v>
      </c>
    </row>
    <row r="25" spans="1:26" ht="18" customHeight="1" x14ac:dyDescent="0.25">
      <c r="A25" s="15"/>
      <c r="B25" s="45"/>
      <c r="C25" s="34"/>
      <c r="D25" s="72"/>
      <c r="E25" s="72"/>
      <c r="F25" s="273" t="s">
        <v>29</v>
      </c>
      <c r="G25" s="274"/>
      <c r="H25" s="275"/>
      <c r="I25" s="25"/>
      <c r="J25" s="25"/>
      <c r="K25" s="26"/>
      <c r="L25" s="26"/>
      <c r="M25" s="26"/>
      <c r="N25" s="26"/>
      <c r="O25" s="74"/>
      <c r="P25" s="85">
        <f>SUM(E21:E24)+SUM(P21:P24)</f>
        <v>0</v>
      </c>
      <c r="Q25" s="78"/>
      <c r="R25" s="26"/>
      <c r="S25" s="26"/>
      <c r="T25" s="26"/>
      <c r="U25" s="26"/>
      <c r="V25" s="113"/>
      <c r="W25" s="53"/>
    </row>
    <row r="26" spans="1:26" ht="18" customHeight="1" x14ac:dyDescent="0.25">
      <c r="A26" s="15"/>
      <c r="B26" s="110" t="s">
        <v>51</v>
      </c>
      <c r="C26" s="98"/>
      <c r="D26" s="100"/>
      <c r="E26" s="106"/>
      <c r="F26" s="276" t="s">
        <v>34</v>
      </c>
      <c r="G26" s="277"/>
      <c r="H26" s="278"/>
      <c r="I26" s="23"/>
      <c r="J26" s="23"/>
      <c r="K26" s="24"/>
      <c r="L26" s="24"/>
      <c r="M26" s="24"/>
      <c r="N26" s="24"/>
      <c r="O26" s="75"/>
      <c r="P26" s="86"/>
      <c r="Q26" s="79"/>
      <c r="R26" s="24"/>
      <c r="S26" s="24"/>
      <c r="T26" s="24"/>
      <c r="U26" s="24"/>
      <c r="V26" s="115"/>
      <c r="W26" s="53"/>
    </row>
    <row r="27" spans="1:26" ht="18" customHeight="1" x14ac:dyDescent="0.25">
      <c r="A27" s="15"/>
      <c r="B27" s="41"/>
      <c r="C27" s="36"/>
      <c r="D27" s="73"/>
      <c r="E27" s="107"/>
      <c r="F27" s="279" t="s">
        <v>35</v>
      </c>
      <c r="G27" s="262"/>
      <c r="H27" s="280"/>
      <c r="I27" s="28"/>
      <c r="J27" s="28"/>
      <c r="K27" s="29"/>
      <c r="L27" s="29"/>
      <c r="M27" s="29"/>
      <c r="N27" s="29"/>
      <c r="O27" s="76"/>
      <c r="P27" s="87">
        <f>E19+P19+E25+P25</f>
        <v>1719.62</v>
      </c>
      <c r="Q27" s="80"/>
      <c r="R27" s="29"/>
      <c r="S27" s="29"/>
      <c r="T27" s="29"/>
      <c r="U27" s="29"/>
      <c r="V27" s="116"/>
      <c r="W27" s="53"/>
    </row>
    <row r="28" spans="1:26" ht="18" customHeight="1" x14ac:dyDescent="0.25">
      <c r="A28" s="15"/>
      <c r="B28" s="42"/>
      <c r="C28" s="37"/>
      <c r="D28" s="15"/>
      <c r="E28" s="108"/>
      <c r="F28" s="281" t="s">
        <v>36</v>
      </c>
      <c r="G28" s="282"/>
      <c r="H28" s="218">
        <f>P27-SUM('SO 14630'!K79:'SO 14630'!K138)</f>
        <v>1719.62</v>
      </c>
      <c r="I28" s="21"/>
      <c r="J28" s="21"/>
      <c r="K28" s="22"/>
      <c r="L28" s="22"/>
      <c r="M28" s="22"/>
      <c r="N28" s="22"/>
      <c r="O28" s="77"/>
      <c r="P28" s="88">
        <f>ROUND(((ROUND(H28,2)*20)*1/100),2)</f>
        <v>343.92</v>
      </c>
      <c r="Q28" s="81"/>
      <c r="R28" s="22"/>
      <c r="S28" s="22"/>
      <c r="T28" s="22"/>
      <c r="U28" s="22"/>
      <c r="V28" s="117"/>
      <c r="W28" s="53"/>
    </row>
    <row r="29" spans="1:26" ht="18" customHeight="1" x14ac:dyDescent="0.25">
      <c r="A29" s="15"/>
      <c r="B29" s="42"/>
      <c r="C29" s="37"/>
      <c r="D29" s="15"/>
      <c r="E29" s="108"/>
      <c r="F29" s="283" t="s">
        <v>37</v>
      </c>
      <c r="G29" s="284"/>
      <c r="H29" s="33">
        <f>SUM('SO 14630'!K79:'SO 14630'!K138)</f>
        <v>0</v>
      </c>
      <c r="I29" s="25"/>
      <c r="J29" s="25"/>
      <c r="K29" s="26"/>
      <c r="L29" s="26"/>
      <c r="M29" s="26"/>
      <c r="N29" s="26"/>
      <c r="O29" s="74"/>
      <c r="P29" s="89">
        <f>ROUND(((ROUND(H29,2)*0)/100),2)</f>
        <v>0</v>
      </c>
      <c r="Q29" s="78"/>
      <c r="R29" s="26"/>
      <c r="S29" s="26"/>
      <c r="T29" s="26"/>
      <c r="U29" s="26"/>
      <c r="V29" s="113"/>
      <c r="W29" s="53"/>
    </row>
    <row r="30" spans="1:26" ht="18" customHeight="1" x14ac:dyDescent="0.25">
      <c r="A30" s="15"/>
      <c r="B30" s="42"/>
      <c r="C30" s="37"/>
      <c r="D30" s="15"/>
      <c r="E30" s="108"/>
      <c r="F30" s="285" t="s">
        <v>38</v>
      </c>
      <c r="G30" s="286"/>
      <c r="H30" s="103"/>
      <c r="I30" s="104"/>
      <c r="J30" s="21"/>
      <c r="K30" s="22"/>
      <c r="L30" s="22"/>
      <c r="M30" s="22"/>
      <c r="N30" s="22"/>
      <c r="O30" s="77"/>
      <c r="P30" s="105">
        <f>SUM(P27:P29)</f>
        <v>2063.54</v>
      </c>
      <c r="Q30" s="78"/>
      <c r="R30" s="26"/>
      <c r="S30" s="26"/>
      <c r="T30" s="26"/>
      <c r="U30" s="26"/>
      <c r="V30" s="113"/>
      <c r="W30" s="53"/>
    </row>
    <row r="31" spans="1:26" ht="18" customHeight="1" x14ac:dyDescent="0.25">
      <c r="A31" s="15"/>
      <c r="B31" s="38"/>
      <c r="C31" s="30"/>
      <c r="D31" s="101"/>
      <c r="E31" s="109"/>
      <c r="F31" s="262"/>
      <c r="G31" s="263"/>
      <c r="H31" s="34"/>
      <c r="I31" s="25"/>
      <c r="J31" s="25"/>
      <c r="K31" s="26"/>
      <c r="L31" s="26"/>
      <c r="M31" s="26"/>
      <c r="N31" s="26"/>
      <c r="O31" s="74"/>
      <c r="P31" s="90"/>
      <c r="Q31" s="78"/>
      <c r="R31" s="26"/>
      <c r="S31" s="26"/>
      <c r="T31" s="26"/>
      <c r="U31" s="26"/>
      <c r="V31" s="113"/>
      <c r="W31" s="53"/>
    </row>
    <row r="32" spans="1:26" ht="18" customHeight="1" x14ac:dyDescent="0.25">
      <c r="A32" s="15"/>
      <c r="B32" s="110" t="s">
        <v>49</v>
      </c>
      <c r="C32" s="102"/>
      <c r="D32" s="19"/>
      <c r="E32" s="111" t="s">
        <v>50</v>
      </c>
      <c r="F32" s="73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15"/>
      <c r="W32" s="53"/>
    </row>
    <row r="33" spans="1:23" ht="18" customHeight="1" x14ac:dyDescent="0.25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18"/>
      <c r="W33" s="53"/>
    </row>
    <row r="34" spans="1:23" ht="18" customHeight="1" x14ac:dyDescent="0.25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9"/>
      <c r="W34" s="53"/>
    </row>
    <row r="35" spans="1:23" ht="18" customHeight="1" x14ac:dyDescent="0.25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9"/>
      <c r="W35" s="53"/>
    </row>
    <row r="36" spans="1:23" ht="18" customHeight="1" x14ac:dyDescent="0.25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9"/>
      <c r="W36" s="53"/>
    </row>
    <row r="37" spans="1:23" ht="18" customHeight="1" x14ac:dyDescent="0.25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0"/>
      <c r="W37" s="53"/>
    </row>
    <row r="38" spans="1:23" ht="18" customHeight="1" x14ac:dyDescent="0.25">
      <c r="A38" s="15"/>
      <c r="B38" s="121"/>
      <c r="C38" s="122"/>
      <c r="D38" s="123"/>
      <c r="E38" s="123"/>
      <c r="F38" s="123"/>
      <c r="G38" s="123"/>
      <c r="H38" s="123"/>
      <c r="I38" s="123"/>
      <c r="J38" s="123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5"/>
      <c r="W38" s="53"/>
    </row>
    <row r="39" spans="1:23" ht="18" customHeight="1" x14ac:dyDescent="0.25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25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25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25">
      <c r="A42" s="130"/>
      <c r="B42" s="204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25">
      <c r="A43" s="130"/>
      <c r="B43" s="20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3"/>
    </row>
    <row r="44" spans="1:23" ht="35.1" customHeight="1" x14ac:dyDescent="0.25">
      <c r="A44" s="130"/>
      <c r="B44" s="266" t="s">
        <v>0</v>
      </c>
      <c r="C44" s="267"/>
      <c r="D44" s="267"/>
      <c r="E44" s="267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7"/>
      <c r="Q44" s="267"/>
      <c r="R44" s="267"/>
      <c r="S44" s="267"/>
      <c r="T44" s="267"/>
      <c r="U44" s="267"/>
      <c r="V44" s="268"/>
      <c r="W44" s="53"/>
    </row>
    <row r="45" spans="1:23" x14ac:dyDescent="0.25">
      <c r="A45" s="130"/>
      <c r="B45" s="206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18"/>
      <c r="W45" s="53"/>
    </row>
    <row r="46" spans="1:23" ht="20.100000000000001" customHeight="1" x14ac:dyDescent="0.25">
      <c r="A46" s="203"/>
      <c r="B46" s="237" t="s">
        <v>21</v>
      </c>
      <c r="C46" s="238"/>
      <c r="D46" s="238"/>
      <c r="E46" s="239"/>
      <c r="F46" s="269" t="s">
        <v>19</v>
      </c>
      <c r="G46" s="238"/>
      <c r="H46" s="239"/>
      <c r="I46" s="129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19"/>
      <c r="W46" s="53"/>
    </row>
    <row r="47" spans="1:23" ht="20.100000000000001" customHeight="1" x14ac:dyDescent="0.25">
      <c r="A47" s="203"/>
      <c r="B47" s="237" t="s">
        <v>22</v>
      </c>
      <c r="C47" s="238"/>
      <c r="D47" s="238"/>
      <c r="E47" s="239"/>
      <c r="F47" s="269" t="s">
        <v>17</v>
      </c>
      <c r="G47" s="238"/>
      <c r="H47" s="239"/>
      <c r="I47" s="129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19"/>
      <c r="W47" s="53"/>
    </row>
    <row r="48" spans="1:23" ht="20.100000000000001" customHeight="1" x14ac:dyDescent="0.25">
      <c r="A48" s="203"/>
      <c r="B48" s="237" t="s">
        <v>383</v>
      </c>
      <c r="C48" s="238"/>
      <c r="D48" s="238"/>
      <c r="E48" s="239"/>
      <c r="F48" s="269" t="s">
        <v>384</v>
      </c>
      <c r="G48" s="238"/>
      <c r="H48" s="239"/>
      <c r="I48" s="129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19"/>
      <c r="W48" s="53"/>
    </row>
    <row r="49" spans="1:26" ht="30" customHeight="1" x14ac:dyDescent="0.25">
      <c r="A49" s="203"/>
      <c r="B49" s="270" t="s">
        <v>1</v>
      </c>
      <c r="C49" s="271"/>
      <c r="D49" s="271"/>
      <c r="E49" s="271"/>
      <c r="F49" s="271"/>
      <c r="G49" s="271"/>
      <c r="H49" s="271"/>
      <c r="I49" s="272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19"/>
      <c r="W49" s="53"/>
    </row>
    <row r="50" spans="1:26" x14ac:dyDescent="0.25">
      <c r="A50" s="15"/>
      <c r="B50" s="207" t="s">
        <v>280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19"/>
      <c r="W50" s="53"/>
    </row>
    <row r="51" spans="1:26" x14ac:dyDescent="0.25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19"/>
      <c r="W51" s="53"/>
    </row>
    <row r="52" spans="1:26" x14ac:dyDescent="0.25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19"/>
      <c r="W52" s="53"/>
    </row>
    <row r="53" spans="1:26" x14ac:dyDescent="0.25">
      <c r="A53" s="15"/>
      <c r="B53" s="207" t="s">
        <v>55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19"/>
      <c r="W53" s="53"/>
    </row>
    <row r="54" spans="1:26" x14ac:dyDescent="0.25">
      <c r="A54" s="2"/>
      <c r="B54" s="264" t="s">
        <v>52</v>
      </c>
      <c r="C54" s="265"/>
      <c r="D54" s="128"/>
      <c r="E54" s="128" t="s">
        <v>46</v>
      </c>
      <c r="F54" s="128" t="s">
        <v>47</v>
      </c>
      <c r="G54" s="128" t="s">
        <v>29</v>
      </c>
      <c r="H54" s="128" t="s">
        <v>53</v>
      </c>
      <c r="I54" s="128" t="s">
        <v>54</v>
      </c>
      <c r="J54" s="127"/>
      <c r="K54" s="127"/>
      <c r="L54" s="127"/>
      <c r="M54" s="127"/>
      <c r="N54" s="127"/>
      <c r="O54" s="127"/>
      <c r="P54" s="127"/>
      <c r="Q54" s="126"/>
      <c r="R54" s="126"/>
      <c r="S54" s="126"/>
      <c r="T54" s="126"/>
      <c r="U54" s="126"/>
      <c r="V54" s="148"/>
      <c r="W54" s="53"/>
    </row>
    <row r="55" spans="1:26" x14ac:dyDescent="0.25">
      <c r="A55" s="10"/>
      <c r="B55" s="261" t="s">
        <v>281</v>
      </c>
      <c r="C55" s="248"/>
      <c r="D55" s="248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7"/>
      <c r="X55" s="137"/>
      <c r="Y55" s="137"/>
      <c r="Z55" s="137"/>
    </row>
    <row r="56" spans="1:26" x14ac:dyDescent="0.25">
      <c r="A56" s="10"/>
      <c r="B56" s="259" t="s">
        <v>282</v>
      </c>
      <c r="C56" s="260"/>
      <c r="D56" s="260"/>
      <c r="E56" s="138">
        <f>'SO 14630'!L122</f>
        <v>1691.52</v>
      </c>
      <c r="F56" s="138">
        <f>'SO 14630'!M122</f>
        <v>734.02</v>
      </c>
      <c r="G56" s="138">
        <f>'SO 14630'!I122</f>
        <v>1691.52</v>
      </c>
      <c r="H56" s="139">
        <f>'SO 14630'!S122</f>
        <v>0</v>
      </c>
      <c r="I56" s="139">
        <f>'SO 14630'!V122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7"/>
      <c r="X56" s="137"/>
      <c r="Y56" s="137"/>
      <c r="Z56" s="137"/>
    </row>
    <row r="57" spans="1:26" x14ac:dyDescent="0.25">
      <c r="A57" s="10"/>
      <c r="B57" s="259" t="s">
        <v>283</v>
      </c>
      <c r="C57" s="260"/>
      <c r="D57" s="260"/>
      <c r="E57" s="138">
        <f>'SO 14630'!L128</f>
        <v>28.1</v>
      </c>
      <c r="F57" s="138">
        <f>'SO 14630'!M128</f>
        <v>0</v>
      </c>
      <c r="G57" s="138">
        <f>'SO 14630'!I128</f>
        <v>28.1</v>
      </c>
      <c r="H57" s="139">
        <f>'SO 14630'!S128</f>
        <v>0</v>
      </c>
      <c r="I57" s="139">
        <f>'SO 14630'!V128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7"/>
      <c r="X57" s="137"/>
      <c r="Y57" s="137"/>
      <c r="Z57" s="137"/>
    </row>
    <row r="58" spans="1:26" x14ac:dyDescent="0.25">
      <c r="A58" s="10"/>
      <c r="B58" s="249" t="s">
        <v>281</v>
      </c>
      <c r="C58" s="242"/>
      <c r="D58" s="242"/>
      <c r="E58" s="140">
        <f>'SO 14630'!L130</f>
        <v>1719.62</v>
      </c>
      <c r="F58" s="140">
        <f>'SO 14630'!M130</f>
        <v>734.02</v>
      </c>
      <c r="G58" s="140">
        <f>'SO 14630'!I130</f>
        <v>1719.62</v>
      </c>
      <c r="H58" s="141">
        <f>'SO 14630'!S130</f>
        <v>0</v>
      </c>
      <c r="I58" s="141">
        <f>'SO 14630'!V130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7"/>
      <c r="X58" s="137"/>
      <c r="Y58" s="137"/>
      <c r="Z58" s="137"/>
    </row>
    <row r="59" spans="1:26" x14ac:dyDescent="0.25">
      <c r="A59" s="1"/>
      <c r="B59" s="208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3"/>
    </row>
    <row r="60" spans="1:26" x14ac:dyDescent="0.25">
      <c r="A60" s="10"/>
      <c r="B60" s="249" t="s">
        <v>8</v>
      </c>
      <c r="C60" s="242"/>
      <c r="D60" s="242"/>
      <c r="E60" s="138"/>
      <c r="F60" s="138"/>
      <c r="G60" s="138"/>
      <c r="H60" s="139"/>
      <c r="I60" s="139"/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7"/>
      <c r="X60" s="137"/>
      <c r="Y60" s="137"/>
      <c r="Z60" s="137"/>
    </row>
    <row r="61" spans="1:26" x14ac:dyDescent="0.25">
      <c r="A61" s="10"/>
      <c r="B61" s="259" t="s">
        <v>284</v>
      </c>
      <c r="C61" s="260"/>
      <c r="D61" s="260"/>
      <c r="E61" s="138">
        <f>'SO 14630'!L136</f>
        <v>584</v>
      </c>
      <c r="F61" s="138">
        <f>'SO 14630'!M136</f>
        <v>0</v>
      </c>
      <c r="G61" s="138">
        <f>'SO 14630'!I136</f>
        <v>584</v>
      </c>
      <c r="H61" s="139">
        <f>'SO 14630'!S136</f>
        <v>0</v>
      </c>
      <c r="I61" s="139">
        <f>'SO 14630'!V136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7"/>
      <c r="X61" s="137"/>
      <c r="Y61" s="137"/>
      <c r="Z61" s="137"/>
    </row>
    <row r="62" spans="1:26" x14ac:dyDescent="0.25">
      <c r="A62" s="10"/>
      <c r="B62" s="249" t="s">
        <v>8</v>
      </c>
      <c r="C62" s="242"/>
      <c r="D62" s="242"/>
      <c r="E62" s="140">
        <f>'SO 14630'!L138</f>
        <v>584</v>
      </c>
      <c r="F62" s="140">
        <f>'SO 14630'!M138</f>
        <v>0</v>
      </c>
      <c r="G62" s="140">
        <f>'SO 14630'!I138</f>
        <v>584</v>
      </c>
      <c r="H62" s="141">
        <f>'SO 14630'!S138</f>
        <v>0</v>
      </c>
      <c r="I62" s="141">
        <f>'SO 14630'!V138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7"/>
      <c r="X62" s="137"/>
      <c r="Y62" s="137"/>
      <c r="Z62" s="137"/>
    </row>
    <row r="63" spans="1:26" x14ac:dyDescent="0.25">
      <c r="A63" s="1"/>
      <c r="B63" s="208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3"/>
    </row>
    <row r="64" spans="1:26" x14ac:dyDescent="0.25">
      <c r="A64" s="142"/>
      <c r="B64" s="250" t="s">
        <v>73</v>
      </c>
      <c r="C64" s="251"/>
      <c r="D64" s="251"/>
      <c r="E64" s="144">
        <f>'SO 14630'!L139</f>
        <v>2303.62</v>
      </c>
      <c r="F64" s="144">
        <f>'SO 14630'!M139</f>
        <v>734.02</v>
      </c>
      <c r="G64" s="144">
        <f>'SO 14630'!I139</f>
        <v>2303.62</v>
      </c>
      <c r="H64" s="145">
        <f>'SO 14630'!S139</f>
        <v>0</v>
      </c>
      <c r="I64" s="145">
        <f>'SO 14630'!V139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7"/>
      <c r="X64" s="143"/>
      <c r="Y64" s="143"/>
      <c r="Z64" s="143"/>
    </row>
    <row r="65" spans="1:26" x14ac:dyDescent="0.25">
      <c r="A65" s="15"/>
      <c r="B65" s="42"/>
      <c r="C65" s="3"/>
      <c r="D65" s="3"/>
      <c r="E65" s="14"/>
      <c r="F65" s="14"/>
      <c r="G65" s="14"/>
      <c r="H65" s="153"/>
      <c r="I65" s="153"/>
      <c r="J65" s="153"/>
      <c r="K65" s="153"/>
      <c r="L65" s="153"/>
      <c r="M65" s="153"/>
      <c r="N65" s="153"/>
      <c r="O65" s="153"/>
      <c r="P65" s="153"/>
      <c r="Q65" s="11"/>
      <c r="R65" s="11"/>
      <c r="S65" s="11"/>
      <c r="T65" s="11"/>
      <c r="U65" s="11"/>
      <c r="V65" s="11"/>
      <c r="W65" s="53"/>
    </row>
    <row r="66" spans="1:26" x14ac:dyDescent="0.25">
      <c r="A66" s="15"/>
      <c r="B66" s="42"/>
      <c r="C66" s="3"/>
      <c r="D66" s="3"/>
      <c r="E66" s="14"/>
      <c r="F66" s="14"/>
      <c r="G66" s="14"/>
      <c r="H66" s="153"/>
      <c r="I66" s="153"/>
      <c r="J66" s="153"/>
      <c r="K66" s="153"/>
      <c r="L66" s="153"/>
      <c r="M66" s="153"/>
      <c r="N66" s="153"/>
      <c r="O66" s="153"/>
      <c r="P66" s="153"/>
      <c r="Q66" s="11"/>
      <c r="R66" s="11"/>
      <c r="S66" s="11"/>
      <c r="T66" s="11"/>
      <c r="U66" s="11"/>
      <c r="V66" s="11"/>
      <c r="W66" s="53"/>
    </row>
    <row r="67" spans="1:26" x14ac:dyDescent="0.25">
      <c r="A67" s="15"/>
      <c r="B67" s="38"/>
      <c r="C67" s="8"/>
      <c r="D67" s="8"/>
      <c r="E67" s="27"/>
      <c r="F67" s="27"/>
      <c r="G67" s="27"/>
      <c r="H67" s="154"/>
      <c r="I67" s="154"/>
      <c r="J67" s="154"/>
      <c r="K67" s="154"/>
      <c r="L67" s="154"/>
      <c r="M67" s="154"/>
      <c r="N67" s="154"/>
      <c r="O67" s="154"/>
      <c r="P67" s="154"/>
      <c r="Q67" s="16"/>
      <c r="R67" s="16"/>
      <c r="S67" s="16"/>
      <c r="T67" s="16"/>
      <c r="U67" s="16"/>
      <c r="V67" s="16"/>
      <c r="W67" s="53"/>
    </row>
    <row r="68" spans="1:26" ht="35.1" customHeight="1" x14ac:dyDescent="0.25">
      <c r="A68" s="1"/>
      <c r="B68" s="252" t="s">
        <v>387</v>
      </c>
      <c r="C68" s="253"/>
      <c r="D68" s="253"/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53"/>
    </row>
    <row r="69" spans="1:26" x14ac:dyDescent="0.25">
      <c r="A69" s="15"/>
      <c r="B69" s="97"/>
      <c r="C69" s="19"/>
      <c r="D69" s="19"/>
      <c r="E69" s="99"/>
      <c r="F69" s="99"/>
      <c r="G69" s="99"/>
      <c r="H69" s="168"/>
      <c r="I69" s="168"/>
      <c r="J69" s="168"/>
      <c r="K69" s="168"/>
      <c r="L69" s="168"/>
      <c r="M69" s="168"/>
      <c r="N69" s="168"/>
      <c r="O69" s="168"/>
      <c r="P69" s="168"/>
      <c r="Q69" s="20"/>
      <c r="R69" s="20"/>
      <c r="S69" s="20"/>
      <c r="T69" s="20"/>
      <c r="U69" s="20"/>
      <c r="V69" s="20"/>
      <c r="W69" s="53"/>
    </row>
    <row r="70" spans="1:26" ht="20.100000000000001" customHeight="1" x14ac:dyDescent="0.25">
      <c r="A70" s="203"/>
      <c r="B70" s="256" t="s">
        <v>21</v>
      </c>
      <c r="C70" s="257"/>
      <c r="D70" s="257"/>
      <c r="E70" s="258"/>
      <c r="F70" s="166"/>
      <c r="G70" s="166"/>
      <c r="H70" s="167" t="s">
        <v>85</v>
      </c>
      <c r="I70" s="245" t="s">
        <v>86</v>
      </c>
      <c r="J70" s="246"/>
      <c r="K70" s="246"/>
      <c r="L70" s="246"/>
      <c r="M70" s="246"/>
      <c r="N70" s="246"/>
      <c r="O70" s="246"/>
      <c r="P70" s="247"/>
      <c r="Q70" s="18"/>
      <c r="R70" s="18"/>
      <c r="S70" s="18"/>
      <c r="T70" s="18"/>
      <c r="U70" s="18"/>
      <c r="V70" s="18"/>
      <c r="W70" s="53"/>
    </row>
    <row r="71" spans="1:26" ht="20.100000000000001" customHeight="1" x14ac:dyDescent="0.25">
      <c r="A71" s="203"/>
      <c r="B71" s="237" t="s">
        <v>22</v>
      </c>
      <c r="C71" s="238"/>
      <c r="D71" s="238"/>
      <c r="E71" s="239"/>
      <c r="F71" s="162"/>
      <c r="G71" s="162"/>
      <c r="H71" s="163" t="s">
        <v>17</v>
      </c>
      <c r="I71" s="163"/>
      <c r="J71" s="153"/>
      <c r="K71" s="153"/>
      <c r="L71" s="153"/>
      <c r="M71" s="153"/>
      <c r="N71" s="153"/>
      <c r="O71" s="153"/>
      <c r="P71" s="153"/>
      <c r="Q71" s="11"/>
      <c r="R71" s="11"/>
      <c r="S71" s="11"/>
      <c r="T71" s="11"/>
      <c r="U71" s="11"/>
      <c r="V71" s="11"/>
      <c r="W71" s="53"/>
    </row>
    <row r="72" spans="1:26" ht="20.100000000000001" customHeight="1" x14ac:dyDescent="0.25">
      <c r="A72" s="203"/>
      <c r="B72" s="237" t="s">
        <v>383</v>
      </c>
      <c r="C72" s="238"/>
      <c r="D72" s="238"/>
      <c r="E72" s="239"/>
      <c r="F72" s="162"/>
      <c r="G72" s="162"/>
      <c r="H72" s="163" t="s">
        <v>384</v>
      </c>
      <c r="I72" s="163"/>
      <c r="J72" s="153"/>
      <c r="K72" s="153"/>
      <c r="L72" s="153"/>
      <c r="M72" s="153"/>
      <c r="N72" s="153"/>
      <c r="O72" s="153"/>
      <c r="P72" s="153"/>
      <c r="Q72" s="11"/>
      <c r="R72" s="11"/>
      <c r="S72" s="11"/>
      <c r="T72" s="11"/>
      <c r="U72" s="11"/>
      <c r="V72" s="11"/>
      <c r="W72" s="53"/>
    </row>
    <row r="73" spans="1:26" ht="20.100000000000001" customHeight="1" x14ac:dyDescent="0.25">
      <c r="A73" s="15"/>
      <c r="B73" s="207" t="s">
        <v>87</v>
      </c>
      <c r="C73" s="3"/>
      <c r="D73" s="3"/>
      <c r="E73" s="14"/>
      <c r="F73" s="14"/>
      <c r="G73" s="14"/>
      <c r="H73" s="153"/>
      <c r="I73" s="153"/>
      <c r="J73" s="153"/>
      <c r="K73" s="153"/>
      <c r="L73" s="153"/>
      <c r="M73" s="153"/>
      <c r="N73" s="153"/>
      <c r="O73" s="153"/>
      <c r="P73" s="153"/>
      <c r="Q73" s="11"/>
      <c r="R73" s="11"/>
      <c r="S73" s="11"/>
      <c r="T73" s="11"/>
      <c r="U73" s="11"/>
      <c r="V73" s="11"/>
      <c r="W73" s="53"/>
    </row>
    <row r="74" spans="1:26" ht="20.100000000000001" customHeight="1" x14ac:dyDescent="0.25">
      <c r="A74" s="15"/>
      <c r="B74" s="207" t="s">
        <v>280</v>
      </c>
      <c r="C74" s="3"/>
      <c r="D74" s="3"/>
      <c r="E74" s="14"/>
      <c r="F74" s="14"/>
      <c r="G74" s="14"/>
      <c r="H74" s="153"/>
      <c r="I74" s="153"/>
      <c r="J74" s="153"/>
      <c r="K74" s="153"/>
      <c r="L74" s="153"/>
      <c r="M74" s="153"/>
      <c r="N74" s="153"/>
      <c r="O74" s="153"/>
      <c r="P74" s="153"/>
      <c r="Q74" s="11"/>
      <c r="R74" s="11"/>
      <c r="S74" s="11"/>
      <c r="T74" s="11"/>
      <c r="U74" s="11"/>
      <c r="V74" s="11"/>
      <c r="W74" s="53"/>
    </row>
    <row r="75" spans="1:26" ht="20.100000000000001" customHeight="1" x14ac:dyDescent="0.25">
      <c r="A75" s="15"/>
      <c r="B75" s="42"/>
      <c r="C75" s="3"/>
      <c r="D75" s="3"/>
      <c r="E75" s="14"/>
      <c r="F75" s="14"/>
      <c r="G75" s="14"/>
      <c r="H75" s="153"/>
      <c r="I75" s="153"/>
      <c r="J75" s="153"/>
      <c r="K75" s="153"/>
      <c r="L75" s="153"/>
      <c r="M75" s="153"/>
      <c r="N75" s="153"/>
      <c r="O75" s="153"/>
      <c r="P75" s="153"/>
      <c r="Q75" s="11"/>
      <c r="R75" s="11"/>
      <c r="S75" s="11"/>
      <c r="T75" s="11"/>
      <c r="U75" s="11"/>
      <c r="V75" s="11"/>
      <c r="W75" s="53"/>
    </row>
    <row r="76" spans="1:26" ht="20.100000000000001" customHeight="1" x14ac:dyDescent="0.25">
      <c r="A76" s="15"/>
      <c r="B76" s="42"/>
      <c r="C76" s="3"/>
      <c r="D76" s="3"/>
      <c r="E76" s="14"/>
      <c r="F76" s="14"/>
      <c r="G76" s="14"/>
      <c r="H76" s="153"/>
      <c r="I76" s="153"/>
      <c r="J76" s="153"/>
      <c r="K76" s="153"/>
      <c r="L76" s="153"/>
      <c r="M76" s="153"/>
      <c r="N76" s="153"/>
      <c r="O76" s="153"/>
      <c r="P76" s="153"/>
      <c r="Q76" s="11"/>
      <c r="R76" s="11"/>
      <c r="S76" s="11"/>
      <c r="T76" s="11"/>
      <c r="U76" s="11"/>
      <c r="V76" s="11"/>
      <c r="W76" s="53"/>
    </row>
    <row r="77" spans="1:26" ht="20.100000000000001" customHeight="1" x14ac:dyDescent="0.25">
      <c r="A77" s="15"/>
      <c r="B77" s="209"/>
      <c r="C77" s="164"/>
      <c r="D77" s="164"/>
      <c r="E77" s="14"/>
      <c r="F77" s="14"/>
      <c r="G77" s="14"/>
      <c r="H77" s="153"/>
      <c r="I77" s="153"/>
      <c r="J77" s="153"/>
      <c r="K77" s="153"/>
      <c r="L77" s="153"/>
      <c r="M77" s="153"/>
      <c r="N77" s="153"/>
      <c r="O77" s="153"/>
      <c r="P77" s="153"/>
      <c r="Q77" s="11"/>
      <c r="R77" s="11"/>
      <c r="S77" s="11"/>
      <c r="T77" s="11"/>
      <c r="U77" s="11"/>
      <c r="V77" s="11"/>
      <c r="W77" s="53"/>
    </row>
    <row r="78" spans="1:26" x14ac:dyDescent="0.25">
      <c r="A78" s="2"/>
      <c r="B78" s="210" t="s">
        <v>75</v>
      </c>
      <c r="C78" s="128" t="s">
        <v>76</v>
      </c>
      <c r="D78" s="128" t="s">
        <v>77</v>
      </c>
      <c r="E78" s="155"/>
      <c r="F78" s="155" t="s">
        <v>78</v>
      </c>
      <c r="G78" s="155" t="s">
        <v>79</v>
      </c>
      <c r="H78" s="156" t="s">
        <v>80</v>
      </c>
      <c r="I78" s="156" t="s">
        <v>81</v>
      </c>
      <c r="J78" s="156"/>
      <c r="K78" s="156"/>
      <c r="L78" s="156"/>
      <c r="M78" s="156"/>
      <c r="N78" s="156"/>
      <c r="O78" s="156"/>
      <c r="P78" s="156" t="s">
        <v>82</v>
      </c>
      <c r="Q78" s="157"/>
      <c r="R78" s="157"/>
      <c r="S78" s="128" t="s">
        <v>83</v>
      </c>
      <c r="T78" s="158"/>
      <c r="U78" s="158"/>
      <c r="V78" s="128" t="s">
        <v>84</v>
      </c>
      <c r="W78" s="53"/>
    </row>
    <row r="79" spans="1:26" x14ac:dyDescent="0.25">
      <c r="A79" s="10"/>
      <c r="B79" s="211"/>
      <c r="C79" s="169"/>
      <c r="D79" s="248" t="s">
        <v>281</v>
      </c>
      <c r="E79" s="248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6"/>
      <c r="W79" s="217"/>
      <c r="X79" s="137"/>
      <c r="Y79" s="137"/>
      <c r="Z79" s="137"/>
    </row>
    <row r="80" spans="1:26" x14ac:dyDescent="0.25">
      <c r="A80" s="10"/>
      <c r="B80" s="212"/>
      <c r="C80" s="172">
        <v>921</v>
      </c>
      <c r="D80" s="241" t="s">
        <v>282</v>
      </c>
      <c r="E80" s="241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10"/>
      <c r="R80" s="10"/>
      <c r="S80" s="10"/>
      <c r="T80" s="10"/>
      <c r="U80" s="10"/>
      <c r="V80" s="197"/>
      <c r="W80" s="217"/>
      <c r="X80" s="137"/>
      <c r="Y80" s="137"/>
      <c r="Z80" s="137"/>
    </row>
    <row r="81" spans="1:26" ht="24.95" customHeight="1" x14ac:dyDescent="0.25">
      <c r="A81" s="179"/>
      <c r="B81" s="213"/>
      <c r="C81" s="180" t="s">
        <v>285</v>
      </c>
      <c r="D81" s="240" t="s">
        <v>286</v>
      </c>
      <c r="E81" s="240"/>
      <c r="F81" s="174" t="s">
        <v>96</v>
      </c>
      <c r="G81" s="175">
        <v>12</v>
      </c>
      <c r="H81" s="174">
        <v>1.9</v>
      </c>
      <c r="I81" s="174">
        <f t="shared" ref="I81:I121" si="0">ROUND(G81*(H81),2)</f>
        <v>22.8</v>
      </c>
      <c r="J81" s="176">
        <f t="shared" ref="J81:J121" si="1">ROUND(G81*(N81),2)</f>
        <v>14.88</v>
      </c>
      <c r="K81" s="177">
        <f t="shared" ref="K81:K121" si="2">ROUND(G81*(O81),2)</f>
        <v>0</v>
      </c>
      <c r="L81" s="177">
        <f t="shared" ref="L81:L121" si="3">ROUND(G81*(H81),2)</f>
        <v>22.8</v>
      </c>
      <c r="M81" s="177"/>
      <c r="N81" s="177">
        <v>1.24</v>
      </c>
      <c r="O81" s="177"/>
      <c r="P81" s="182"/>
      <c r="Q81" s="182"/>
      <c r="R81" s="182"/>
      <c r="S81" s="183">
        <f t="shared" ref="S81:S121" si="4">ROUND(G81*(P81),3)</f>
        <v>0</v>
      </c>
      <c r="T81" s="178"/>
      <c r="U81" s="178"/>
      <c r="V81" s="198"/>
      <c r="W81" s="53"/>
      <c r="Z81">
        <v>0</v>
      </c>
    </row>
    <row r="82" spans="1:26" ht="24.95" customHeight="1" x14ac:dyDescent="0.25">
      <c r="A82" s="179"/>
      <c r="B82" s="213"/>
      <c r="C82" s="180" t="s">
        <v>287</v>
      </c>
      <c r="D82" s="240" t="s">
        <v>288</v>
      </c>
      <c r="E82" s="240"/>
      <c r="F82" s="174" t="s">
        <v>96</v>
      </c>
      <c r="G82" s="175">
        <v>10</v>
      </c>
      <c r="H82" s="174">
        <v>4.9000000000000004</v>
      </c>
      <c r="I82" s="174">
        <f t="shared" si="0"/>
        <v>49</v>
      </c>
      <c r="J82" s="176">
        <f t="shared" si="1"/>
        <v>52.7</v>
      </c>
      <c r="K82" s="177">
        <f t="shared" si="2"/>
        <v>0</v>
      </c>
      <c r="L82" s="177">
        <f t="shared" si="3"/>
        <v>49</v>
      </c>
      <c r="M82" s="177"/>
      <c r="N82" s="177">
        <v>5.27</v>
      </c>
      <c r="O82" s="177"/>
      <c r="P82" s="182"/>
      <c r="Q82" s="182"/>
      <c r="R82" s="182"/>
      <c r="S82" s="183">
        <f t="shared" si="4"/>
        <v>0</v>
      </c>
      <c r="T82" s="178"/>
      <c r="U82" s="178"/>
      <c r="V82" s="198"/>
      <c r="W82" s="53"/>
      <c r="Z82">
        <v>0</v>
      </c>
    </row>
    <row r="83" spans="1:26" ht="24.95" customHeight="1" x14ac:dyDescent="0.25">
      <c r="A83" s="179"/>
      <c r="B83" s="213"/>
      <c r="C83" s="180" t="s">
        <v>289</v>
      </c>
      <c r="D83" s="240" t="s">
        <v>290</v>
      </c>
      <c r="E83" s="240"/>
      <c r="F83" s="174" t="s">
        <v>96</v>
      </c>
      <c r="G83" s="175">
        <v>3</v>
      </c>
      <c r="H83" s="174">
        <v>1.9</v>
      </c>
      <c r="I83" s="174">
        <f t="shared" si="0"/>
        <v>5.7</v>
      </c>
      <c r="J83" s="176">
        <f t="shared" si="1"/>
        <v>6.84</v>
      </c>
      <c r="K83" s="177">
        <f t="shared" si="2"/>
        <v>0</v>
      </c>
      <c r="L83" s="177">
        <f t="shared" si="3"/>
        <v>5.7</v>
      </c>
      <c r="M83" s="177"/>
      <c r="N83" s="177">
        <v>2.2800000000000002</v>
      </c>
      <c r="O83" s="177"/>
      <c r="P83" s="182"/>
      <c r="Q83" s="182"/>
      <c r="R83" s="182"/>
      <c r="S83" s="183">
        <f t="shared" si="4"/>
        <v>0</v>
      </c>
      <c r="T83" s="178"/>
      <c r="U83" s="178"/>
      <c r="V83" s="198"/>
      <c r="W83" s="53"/>
      <c r="Z83">
        <v>0</v>
      </c>
    </row>
    <row r="84" spans="1:26" ht="24.95" customHeight="1" x14ac:dyDescent="0.25">
      <c r="A84" s="179"/>
      <c r="B84" s="213"/>
      <c r="C84" s="180" t="s">
        <v>291</v>
      </c>
      <c r="D84" s="240" t="s">
        <v>292</v>
      </c>
      <c r="E84" s="240"/>
      <c r="F84" s="174" t="s">
        <v>96</v>
      </c>
      <c r="G84" s="175">
        <v>9</v>
      </c>
      <c r="H84" s="174">
        <v>5.4</v>
      </c>
      <c r="I84" s="174">
        <f t="shared" si="0"/>
        <v>48.6</v>
      </c>
      <c r="J84" s="176">
        <f t="shared" si="1"/>
        <v>51.84</v>
      </c>
      <c r="K84" s="177">
        <f t="shared" si="2"/>
        <v>0</v>
      </c>
      <c r="L84" s="177">
        <f t="shared" si="3"/>
        <v>48.6</v>
      </c>
      <c r="M84" s="177"/>
      <c r="N84" s="177">
        <v>5.76</v>
      </c>
      <c r="O84" s="177"/>
      <c r="P84" s="182"/>
      <c r="Q84" s="182"/>
      <c r="R84" s="182"/>
      <c r="S84" s="183">
        <f t="shared" si="4"/>
        <v>0</v>
      </c>
      <c r="T84" s="178"/>
      <c r="U84" s="178"/>
      <c r="V84" s="198"/>
      <c r="W84" s="53"/>
      <c r="Z84">
        <v>0</v>
      </c>
    </row>
    <row r="85" spans="1:26" ht="24.95" customHeight="1" x14ac:dyDescent="0.25">
      <c r="A85" s="179"/>
      <c r="B85" s="213"/>
      <c r="C85" s="180" t="s">
        <v>293</v>
      </c>
      <c r="D85" s="240" t="s">
        <v>294</v>
      </c>
      <c r="E85" s="240"/>
      <c r="F85" s="174" t="s">
        <v>109</v>
      </c>
      <c r="G85" s="175">
        <v>20</v>
      </c>
      <c r="H85" s="174">
        <v>1</v>
      </c>
      <c r="I85" s="174">
        <f t="shared" si="0"/>
        <v>20</v>
      </c>
      <c r="J85" s="176">
        <f t="shared" si="1"/>
        <v>21.6</v>
      </c>
      <c r="K85" s="177">
        <f t="shared" si="2"/>
        <v>0</v>
      </c>
      <c r="L85" s="177">
        <f t="shared" si="3"/>
        <v>20</v>
      </c>
      <c r="M85" s="177"/>
      <c r="N85" s="177">
        <v>1.08</v>
      </c>
      <c r="O85" s="177"/>
      <c r="P85" s="182"/>
      <c r="Q85" s="182"/>
      <c r="R85" s="182"/>
      <c r="S85" s="183">
        <f t="shared" si="4"/>
        <v>0</v>
      </c>
      <c r="T85" s="178"/>
      <c r="U85" s="178"/>
      <c r="V85" s="198"/>
      <c r="W85" s="53"/>
      <c r="Z85">
        <v>0</v>
      </c>
    </row>
    <row r="86" spans="1:26" ht="24.95" customHeight="1" x14ac:dyDescent="0.25">
      <c r="A86" s="179"/>
      <c r="B86" s="213"/>
      <c r="C86" s="180" t="s">
        <v>295</v>
      </c>
      <c r="D86" s="240" t="s">
        <v>296</v>
      </c>
      <c r="E86" s="240"/>
      <c r="F86" s="174" t="s">
        <v>109</v>
      </c>
      <c r="G86" s="175">
        <v>10</v>
      </c>
      <c r="H86" s="174">
        <v>1.1000000000000001</v>
      </c>
      <c r="I86" s="174">
        <f t="shared" si="0"/>
        <v>11</v>
      </c>
      <c r="J86" s="176">
        <f t="shared" si="1"/>
        <v>13.7</v>
      </c>
      <c r="K86" s="177">
        <f t="shared" si="2"/>
        <v>0</v>
      </c>
      <c r="L86" s="177">
        <f t="shared" si="3"/>
        <v>11</v>
      </c>
      <c r="M86" s="177"/>
      <c r="N86" s="177">
        <v>1.37</v>
      </c>
      <c r="O86" s="177"/>
      <c r="P86" s="182"/>
      <c r="Q86" s="182"/>
      <c r="R86" s="182"/>
      <c r="S86" s="183">
        <f t="shared" si="4"/>
        <v>0</v>
      </c>
      <c r="T86" s="178"/>
      <c r="U86" s="178"/>
      <c r="V86" s="198"/>
      <c r="W86" s="53"/>
      <c r="Z86">
        <v>0</v>
      </c>
    </row>
    <row r="87" spans="1:26" ht="24.95" customHeight="1" x14ac:dyDescent="0.25">
      <c r="A87" s="179"/>
      <c r="B87" s="213"/>
      <c r="C87" s="180" t="s">
        <v>297</v>
      </c>
      <c r="D87" s="240" t="s">
        <v>298</v>
      </c>
      <c r="E87" s="240"/>
      <c r="F87" s="174" t="s">
        <v>96</v>
      </c>
      <c r="G87" s="175">
        <v>3</v>
      </c>
      <c r="H87" s="174">
        <v>2.4</v>
      </c>
      <c r="I87" s="174">
        <f t="shared" si="0"/>
        <v>7.2</v>
      </c>
      <c r="J87" s="176">
        <f t="shared" si="1"/>
        <v>7.2</v>
      </c>
      <c r="K87" s="177">
        <f t="shared" si="2"/>
        <v>0</v>
      </c>
      <c r="L87" s="177">
        <f t="shared" si="3"/>
        <v>7.2</v>
      </c>
      <c r="M87" s="177"/>
      <c r="N87" s="177">
        <v>2.4</v>
      </c>
      <c r="O87" s="177"/>
      <c r="P87" s="182"/>
      <c r="Q87" s="182"/>
      <c r="R87" s="182"/>
      <c r="S87" s="183">
        <f t="shared" si="4"/>
        <v>0</v>
      </c>
      <c r="T87" s="178"/>
      <c r="U87" s="178"/>
      <c r="V87" s="198"/>
      <c r="W87" s="53"/>
      <c r="Z87">
        <v>0</v>
      </c>
    </row>
    <row r="88" spans="1:26" ht="24.95" customHeight="1" x14ac:dyDescent="0.25">
      <c r="A88" s="179"/>
      <c r="B88" s="213"/>
      <c r="C88" s="180" t="s">
        <v>299</v>
      </c>
      <c r="D88" s="240" t="s">
        <v>300</v>
      </c>
      <c r="E88" s="240"/>
      <c r="F88" s="174" t="s">
        <v>96</v>
      </c>
      <c r="G88" s="175">
        <v>3</v>
      </c>
      <c r="H88" s="174">
        <v>2.4</v>
      </c>
      <c r="I88" s="174">
        <f t="shared" si="0"/>
        <v>7.2</v>
      </c>
      <c r="J88" s="176">
        <f t="shared" si="1"/>
        <v>7.2</v>
      </c>
      <c r="K88" s="177">
        <f t="shared" si="2"/>
        <v>0</v>
      </c>
      <c r="L88" s="177">
        <f t="shared" si="3"/>
        <v>7.2</v>
      </c>
      <c r="M88" s="177"/>
      <c r="N88" s="177">
        <v>2.4</v>
      </c>
      <c r="O88" s="177"/>
      <c r="P88" s="182"/>
      <c r="Q88" s="182"/>
      <c r="R88" s="182"/>
      <c r="S88" s="183">
        <f t="shared" si="4"/>
        <v>0</v>
      </c>
      <c r="T88" s="178"/>
      <c r="U88" s="178"/>
      <c r="V88" s="198"/>
      <c r="W88" s="53"/>
      <c r="Z88">
        <v>0</v>
      </c>
    </row>
    <row r="89" spans="1:26" ht="24.95" customHeight="1" x14ac:dyDescent="0.25">
      <c r="A89" s="179"/>
      <c r="B89" s="213"/>
      <c r="C89" s="180" t="s">
        <v>301</v>
      </c>
      <c r="D89" s="240" t="s">
        <v>302</v>
      </c>
      <c r="E89" s="240"/>
      <c r="F89" s="174" t="s">
        <v>96</v>
      </c>
      <c r="G89" s="175">
        <v>4</v>
      </c>
      <c r="H89" s="174">
        <v>2.4</v>
      </c>
      <c r="I89" s="174">
        <f t="shared" si="0"/>
        <v>9.6</v>
      </c>
      <c r="J89" s="176">
        <f t="shared" si="1"/>
        <v>9.6</v>
      </c>
      <c r="K89" s="177">
        <f t="shared" si="2"/>
        <v>0</v>
      </c>
      <c r="L89" s="177">
        <f t="shared" si="3"/>
        <v>9.6</v>
      </c>
      <c r="M89" s="177"/>
      <c r="N89" s="177">
        <v>2.4</v>
      </c>
      <c r="O89" s="177"/>
      <c r="P89" s="182"/>
      <c r="Q89" s="182"/>
      <c r="R89" s="182"/>
      <c r="S89" s="183">
        <f t="shared" si="4"/>
        <v>0</v>
      </c>
      <c r="T89" s="178"/>
      <c r="U89" s="178"/>
      <c r="V89" s="198"/>
      <c r="W89" s="53"/>
      <c r="Z89">
        <v>0</v>
      </c>
    </row>
    <row r="90" spans="1:26" ht="24.95" customHeight="1" x14ac:dyDescent="0.25">
      <c r="A90" s="179"/>
      <c r="B90" s="213"/>
      <c r="C90" s="180" t="s">
        <v>303</v>
      </c>
      <c r="D90" s="240" t="s">
        <v>304</v>
      </c>
      <c r="E90" s="240"/>
      <c r="F90" s="174" t="s">
        <v>109</v>
      </c>
      <c r="G90" s="175">
        <v>3</v>
      </c>
      <c r="H90" s="174">
        <v>12.9</v>
      </c>
      <c r="I90" s="174">
        <f t="shared" si="0"/>
        <v>38.700000000000003</v>
      </c>
      <c r="J90" s="176">
        <f t="shared" si="1"/>
        <v>40.92</v>
      </c>
      <c r="K90" s="177">
        <f t="shared" si="2"/>
        <v>0</v>
      </c>
      <c r="L90" s="177">
        <f t="shared" si="3"/>
        <v>38.700000000000003</v>
      </c>
      <c r="M90" s="177"/>
      <c r="N90" s="177">
        <v>13.64</v>
      </c>
      <c r="O90" s="177"/>
      <c r="P90" s="182"/>
      <c r="Q90" s="182"/>
      <c r="R90" s="182"/>
      <c r="S90" s="183">
        <f t="shared" si="4"/>
        <v>0</v>
      </c>
      <c r="T90" s="178"/>
      <c r="U90" s="178"/>
      <c r="V90" s="198"/>
      <c r="W90" s="53"/>
      <c r="Z90">
        <v>0</v>
      </c>
    </row>
    <row r="91" spans="1:26" ht="24.95" customHeight="1" x14ac:dyDescent="0.25">
      <c r="A91" s="179"/>
      <c r="B91" s="213"/>
      <c r="C91" s="180" t="s">
        <v>305</v>
      </c>
      <c r="D91" s="240" t="s">
        <v>306</v>
      </c>
      <c r="E91" s="240"/>
      <c r="F91" s="174" t="s">
        <v>109</v>
      </c>
      <c r="G91" s="175">
        <v>15</v>
      </c>
      <c r="H91" s="174">
        <v>0.9</v>
      </c>
      <c r="I91" s="174">
        <f t="shared" si="0"/>
        <v>13.5</v>
      </c>
      <c r="J91" s="176">
        <f t="shared" si="1"/>
        <v>13.5</v>
      </c>
      <c r="K91" s="177">
        <f t="shared" si="2"/>
        <v>0</v>
      </c>
      <c r="L91" s="177">
        <f t="shared" si="3"/>
        <v>13.5</v>
      </c>
      <c r="M91" s="177"/>
      <c r="N91" s="177">
        <v>0.9</v>
      </c>
      <c r="O91" s="177"/>
      <c r="P91" s="182"/>
      <c r="Q91" s="182"/>
      <c r="R91" s="182"/>
      <c r="S91" s="183">
        <f t="shared" si="4"/>
        <v>0</v>
      </c>
      <c r="T91" s="178"/>
      <c r="U91" s="178"/>
      <c r="V91" s="198"/>
      <c r="W91" s="53"/>
      <c r="Z91">
        <v>0</v>
      </c>
    </row>
    <row r="92" spans="1:26" ht="24.95" customHeight="1" x14ac:dyDescent="0.25">
      <c r="A92" s="179"/>
      <c r="B92" s="213"/>
      <c r="C92" s="180" t="s">
        <v>307</v>
      </c>
      <c r="D92" s="240" t="s">
        <v>308</v>
      </c>
      <c r="E92" s="240"/>
      <c r="F92" s="174" t="s">
        <v>109</v>
      </c>
      <c r="G92" s="175">
        <v>50</v>
      </c>
      <c r="H92" s="174">
        <v>0.1</v>
      </c>
      <c r="I92" s="174">
        <f t="shared" si="0"/>
        <v>5</v>
      </c>
      <c r="J92" s="176">
        <f t="shared" si="1"/>
        <v>11.5</v>
      </c>
      <c r="K92" s="177">
        <f t="shared" si="2"/>
        <v>0</v>
      </c>
      <c r="L92" s="177">
        <f t="shared" si="3"/>
        <v>5</v>
      </c>
      <c r="M92" s="177"/>
      <c r="N92" s="177">
        <v>0.23</v>
      </c>
      <c r="O92" s="177"/>
      <c r="P92" s="182"/>
      <c r="Q92" s="182"/>
      <c r="R92" s="182"/>
      <c r="S92" s="183">
        <f t="shared" si="4"/>
        <v>0</v>
      </c>
      <c r="T92" s="178"/>
      <c r="U92" s="178"/>
      <c r="V92" s="198"/>
      <c r="W92" s="53"/>
      <c r="Z92">
        <v>0</v>
      </c>
    </row>
    <row r="93" spans="1:26" ht="24.95" customHeight="1" x14ac:dyDescent="0.25">
      <c r="A93" s="179"/>
      <c r="B93" s="213"/>
      <c r="C93" s="180" t="s">
        <v>309</v>
      </c>
      <c r="D93" s="240" t="s">
        <v>310</v>
      </c>
      <c r="E93" s="240"/>
      <c r="F93" s="174" t="s">
        <v>109</v>
      </c>
      <c r="G93" s="175">
        <v>60</v>
      </c>
      <c r="H93" s="174">
        <v>0.2</v>
      </c>
      <c r="I93" s="174">
        <f t="shared" si="0"/>
        <v>12</v>
      </c>
      <c r="J93" s="176">
        <f t="shared" si="1"/>
        <v>16.2</v>
      </c>
      <c r="K93" s="177">
        <f t="shared" si="2"/>
        <v>0</v>
      </c>
      <c r="L93" s="177">
        <f t="shared" si="3"/>
        <v>12</v>
      </c>
      <c r="M93" s="177"/>
      <c r="N93" s="177">
        <v>0.27</v>
      </c>
      <c r="O93" s="177"/>
      <c r="P93" s="182"/>
      <c r="Q93" s="182"/>
      <c r="R93" s="182"/>
      <c r="S93" s="183">
        <f t="shared" si="4"/>
        <v>0</v>
      </c>
      <c r="T93" s="178"/>
      <c r="U93" s="178"/>
      <c r="V93" s="198"/>
      <c r="W93" s="53"/>
      <c r="Z93">
        <v>0</v>
      </c>
    </row>
    <row r="94" spans="1:26" ht="24.95" customHeight="1" x14ac:dyDescent="0.25">
      <c r="A94" s="179"/>
      <c r="B94" s="213"/>
      <c r="C94" s="180" t="s">
        <v>311</v>
      </c>
      <c r="D94" s="240" t="s">
        <v>312</v>
      </c>
      <c r="E94" s="240"/>
      <c r="F94" s="174" t="s">
        <v>109</v>
      </c>
      <c r="G94" s="175">
        <v>10</v>
      </c>
      <c r="H94" s="174">
        <v>0.2</v>
      </c>
      <c r="I94" s="174">
        <f t="shared" si="0"/>
        <v>2</v>
      </c>
      <c r="J94" s="176">
        <f t="shared" si="1"/>
        <v>4.9000000000000004</v>
      </c>
      <c r="K94" s="177">
        <f t="shared" si="2"/>
        <v>0</v>
      </c>
      <c r="L94" s="177">
        <f t="shared" si="3"/>
        <v>2</v>
      </c>
      <c r="M94" s="177"/>
      <c r="N94" s="177">
        <v>0.49</v>
      </c>
      <c r="O94" s="177"/>
      <c r="P94" s="182"/>
      <c r="Q94" s="182"/>
      <c r="R94" s="182"/>
      <c r="S94" s="183">
        <f t="shared" si="4"/>
        <v>0</v>
      </c>
      <c r="T94" s="178"/>
      <c r="U94" s="178"/>
      <c r="V94" s="198"/>
      <c r="W94" s="53"/>
      <c r="Z94">
        <v>0</v>
      </c>
    </row>
    <row r="95" spans="1:26" ht="24.95" customHeight="1" x14ac:dyDescent="0.25">
      <c r="A95" s="179"/>
      <c r="B95" s="213"/>
      <c r="C95" s="180" t="s">
        <v>313</v>
      </c>
      <c r="D95" s="240" t="s">
        <v>314</v>
      </c>
      <c r="E95" s="240"/>
      <c r="F95" s="174" t="s">
        <v>96</v>
      </c>
      <c r="G95" s="175">
        <v>1</v>
      </c>
      <c r="H95" s="174">
        <v>0.9</v>
      </c>
      <c r="I95" s="174">
        <f t="shared" si="0"/>
        <v>0.9</v>
      </c>
      <c r="J95" s="176">
        <f t="shared" si="1"/>
        <v>14.79</v>
      </c>
      <c r="K95" s="177">
        <f t="shared" si="2"/>
        <v>0</v>
      </c>
      <c r="L95" s="177">
        <f t="shared" si="3"/>
        <v>0.9</v>
      </c>
      <c r="M95" s="177"/>
      <c r="N95" s="177">
        <v>14.79</v>
      </c>
      <c r="O95" s="177"/>
      <c r="P95" s="182"/>
      <c r="Q95" s="182"/>
      <c r="R95" s="182"/>
      <c r="S95" s="183">
        <f t="shared" si="4"/>
        <v>0</v>
      </c>
      <c r="T95" s="178"/>
      <c r="U95" s="178"/>
      <c r="V95" s="198"/>
      <c r="W95" s="53"/>
      <c r="Z95">
        <v>0</v>
      </c>
    </row>
    <row r="96" spans="1:26" ht="24.95" customHeight="1" x14ac:dyDescent="0.25">
      <c r="A96" s="179"/>
      <c r="B96" s="213"/>
      <c r="C96" s="180" t="s">
        <v>315</v>
      </c>
      <c r="D96" s="240" t="s">
        <v>316</v>
      </c>
      <c r="E96" s="240"/>
      <c r="F96" s="174" t="s">
        <v>96</v>
      </c>
      <c r="G96" s="175">
        <v>2</v>
      </c>
      <c r="H96" s="174">
        <v>4.7</v>
      </c>
      <c r="I96" s="174">
        <f t="shared" si="0"/>
        <v>9.4</v>
      </c>
      <c r="J96" s="176">
        <f t="shared" si="1"/>
        <v>9.44</v>
      </c>
      <c r="K96" s="177">
        <f t="shared" si="2"/>
        <v>0</v>
      </c>
      <c r="L96" s="177">
        <f t="shared" si="3"/>
        <v>9.4</v>
      </c>
      <c r="M96" s="177"/>
      <c r="N96" s="177">
        <v>4.72</v>
      </c>
      <c r="O96" s="177"/>
      <c r="P96" s="182"/>
      <c r="Q96" s="182"/>
      <c r="R96" s="182"/>
      <c r="S96" s="183">
        <f t="shared" si="4"/>
        <v>0</v>
      </c>
      <c r="T96" s="178"/>
      <c r="U96" s="178"/>
      <c r="V96" s="198"/>
      <c r="W96" s="53"/>
      <c r="Z96">
        <v>0</v>
      </c>
    </row>
    <row r="97" spans="1:26" ht="24.95" customHeight="1" x14ac:dyDescent="0.25">
      <c r="A97" s="179"/>
      <c r="B97" s="213"/>
      <c r="C97" s="180" t="s">
        <v>317</v>
      </c>
      <c r="D97" s="240" t="s">
        <v>318</v>
      </c>
      <c r="E97" s="240"/>
      <c r="F97" s="174" t="s">
        <v>96</v>
      </c>
      <c r="G97" s="175">
        <v>3</v>
      </c>
      <c r="H97" s="174">
        <v>4.8</v>
      </c>
      <c r="I97" s="174">
        <f t="shared" si="0"/>
        <v>14.4</v>
      </c>
      <c r="J97" s="176">
        <f t="shared" si="1"/>
        <v>16.350000000000001</v>
      </c>
      <c r="K97" s="177">
        <f t="shared" si="2"/>
        <v>0</v>
      </c>
      <c r="L97" s="177">
        <f t="shared" si="3"/>
        <v>14.4</v>
      </c>
      <c r="M97" s="177"/>
      <c r="N97" s="177">
        <v>5.45</v>
      </c>
      <c r="O97" s="177"/>
      <c r="P97" s="182"/>
      <c r="Q97" s="182"/>
      <c r="R97" s="182"/>
      <c r="S97" s="183">
        <f t="shared" si="4"/>
        <v>0</v>
      </c>
      <c r="T97" s="178"/>
      <c r="U97" s="178"/>
      <c r="V97" s="198"/>
      <c r="W97" s="53"/>
      <c r="Z97">
        <v>0</v>
      </c>
    </row>
    <row r="98" spans="1:26" ht="24.95" customHeight="1" x14ac:dyDescent="0.25">
      <c r="A98" s="179"/>
      <c r="B98" s="213"/>
      <c r="C98" s="180" t="s">
        <v>319</v>
      </c>
      <c r="D98" s="240" t="s">
        <v>320</v>
      </c>
      <c r="E98" s="240"/>
      <c r="F98" s="174" t="s">
        <v>109</v>
      </c>
      <c r="G98" s="175">
        <v>50</v>
      </c>
      <c r="H98" s="174">
        <v>0.3</v>
      </c>
      <c r="I98" s="174">
        <f t="shared" si="0"/>
        <v>15</v>
      </c>
      <c r="J98" s="176">
        <f t="shared" si="1"/>
        <v>20.5</v>
      </c>
      <c r="K98" s="177">
        <f t="shared" si="2"/>
        <v>0</v>
      </c>
      <c r="L98" s="177">
        <f t="shared" si="3"/>
        <v>15</v>
      </c>
      <c r="M98" s="177"/>
      <c r="N98" s="177">
        <v>0.41</v>
      </c>
      <c r="O98" s="177"/>
      <c r="P98" s="182"/>
      <c r="Q98" s="182"/>
      <c r="R98" s="182"/>
      <c r="S98" s="183">
        <f t="shared" si="4"/>
        <v>0</v>
      </c>
      <c r="T98" s="178"/>
      <c r="U98" s="178"/>
      <c r="V98" s="198"/>
      <c r="W98" s="53"/>
      <c r="Z98">
        <v>0</v>
      </c>
    </row>
    <row r="99" spans="1:26" ht="24.95" customHeight="1" x14ac:dyDescent="0.25">
      <c r="A99" s="179"/>
      <c r="B99" s="213"/>
      <c r="C99" s="180" t="s">
        <v>321</v>
      </c>
      <c r="D99" s="240" t="s">
        <v>322</v>
      </c>
      <c r="E99" s="240"/>
      <c r="F99" s="174" t="s">
        <v>109</v>
      </c>
      <c r="G99" s="175">
        <v>60</v>
      </c>
      <c r="H99" s="174">
        <v>0.4</v>
      </c>
      <c r="I99" s="174">
        <f t="shared" si="0"/>
        <v>24</v>
      </c>
      <c r="J99" s="176">
        <f t="shared" si="1"/>
        <v>39.6</v>
      </c>
      <c r="K99" s="177">
        <f t="shared" si="2"/>
        <v>0</v>
      </c>
      <c r="L99" s="177">
        <f t="shared" si="3"/>
        <v>24</v>
      </c>
      <c r="M99" s="177"/>
      <c r="N99" s="177">
        <v>0.66</v>
      </c>
      <c r="O99" s="177"/>
      <c r="P99" s="182"/>
      <c r="Q99" s="182"/>
      <c r="R99" s="182"/>
      <c r="S99" s="183">
        <f t="shared" si="4"/>
        <v>0</v>
      </c>
      <c r="T99" s="178"/>
      <c r="U99" s="178"/>
      <c r="V99" s="198"/>
      <c r="W99" s="53"/>
      <c r="Z99">
        <v>0</v>
      </c>
    </row>
    <row r="100" spans="1:26" ht="24.95" customHeight="1" x14ac:dyDescent="0.25">
      <c r="A100" s="179"/>
      <c r="B100" s="213"/>
      <c r="C100" s="180" t="s">
        <v>323</v>
      </c>
      <c r="D100" s="240" t="s">
        <v>324</v>
      </c>
      <c r="E100" s="240"/>
      <c r="F100" s="174" t="s">
        <v>109</v>
      </c>
      <c r="G100" s="175">
        <v>10</v>
      </c>
      <c r="H100" s="174">
        <v>2.9</v>
      </c>
      <c r="I100" s="174">
        <f t="shared" si="0"/>
        <v>29</v>
      </c>
      <c r="J100" s="176">
        <f t="shared" si="1"/>
        <v>32.6</v>
      </c>
      <c r="K100" s="177">
        <f t="shared" si="2"/>
        <v>0</v>
      </c>
      <c r="L100" s="177">
        <f t="shared" si="3"/>
        <v>29</v>
      </c>
      <c r="M100" s="177"/>
      <c r="N100" s="177">
        <v>3.26</v>
      </c>
      <c r="O100" s="177"/>
      <c r="P100" s="182"/>
      <c r="Q100" s="182"/>
      <c r="R100" s="182"/>
      <c r="S100" s="183">
        <f t="shared" si="4"/>
        <v>0</v>
      </c>
      <c r="T100" s="178"/>
      <c r="U100" s="178"/>
      <c r="V100" s="198"/>
      <c r="W100" s="53"/>
      <c r="Z100">
        <v>0</v>
      </c>
    </row>
    <row r="101" spans="1:26" ht="24.95" customHeight="1" x14ac:dyDescent="0.25">
      <c r="A101" s="179"/>
      <c r="B101" s="213"/>
      <c r="C101" s="180" t="s">
        <v>325</v>
      </c>
      <c r="D101" s="240" t="s">
        <v>326</v>
      </c>
      <c r="E101" s="240"/>
      <c r="F101" s="174" t="s">
        <v>109</v>
      </c>
      <c r="G101" s="175">
        <v>15</v>
      </c>
      <c r="H101" s="174">
        <v>1</v>
      </c>
      <c r="I101" s="174">
        <f t="shared" si="0"/>
        <v>15</v>
      </c>
      <c r="J101" s="176">
        <f t="shared" si="1"/>
        <v>13.05</v>
      </c>
      <c r="K101" s="177">
        <f t="shared" si="2"/>
        <v>0</v>
      </c>
      <c r="L101" s="177">
        <f t="shared" si="3"/>
        <v>15</v>
      </c>
      <c r="M101" s="177"/>
      <c r="N101" s="177">
        <v>0.87</v>
      </c>
      <c r="O101" s="177"/>
      <c r="P101" s="182"/>
      <c r="Q101" s="182"/>
      <c r="R101" s="182"/>
      <c r="S101" s="183">
        <f t="shared" si="4"/>
        <v>0</v>
      </c>
      <c r="T101" s="178"/>
      <c r="U101" s="178"/>
      <c r="V101" s="198"/>
      <c r="W101" s="53"/>
      <c r="Z101">
        <v>0</v>
      </c>
    </row>
    <row r="102" spans="1:26" ht="24.95" customHeight="1" x14ac:dyDescent="0.25">
      <c r="A102" s="179"/>
      <c r="B102" s="213"/>
      <c r="C102" s="180" t="s">
        <v>327</v>
      </c>
      <c r="D102" s="240" t="s">
        <v>328</v>
      </c>
      <c r="E102" s="240"/>
      <c r="F102" s="174" t="s">
        <v>96</v>
      </c>
      <c r="G102" s="175">
        <v>3</v>
      </c>
      <c r="H102" s="174">
        <v>4</v>
      </c>
      <c r="I102" s="174">
        <f t="shared" si="0"/>
        <v>12</v>
      </c>
      <c r="J102" s="176">
        <f t="shared" si="1"/>
        <v>12.21</v>
      </c>
      <c r="K102" s="177">
        <f t="shared" si="2"/>
        <v>0</v>
      </c>
      <c r="L102" s="177">
        <f t="shared" si="3"/>
        <v>12</v>
      </c>
      <c r="M102" s="177"/>
      <c r="N102" s="177">
        <v>4.07</v>
      </c>
      <c r="O102" s="177"/>
      <c r="P102" s="182"/>
      <c r="Q102" s="182"/>
      <c r="R102" s="182"/>
      <c r="S102" s="183">
        <f t="shared" si="4"/>
        <v>0</v>
      </c>
      <c r="T102" s="178"/>
      <c r="U102" s="178"/>
      <c r="V102" s="198"/>
      <c r="W102" s="53"/>
      <c r="Z102">
        <v>0</v>
      </c>
    </row>
    <row r="103" spans="1:26" ht="24.95" customHeight="1" x14ac:dyDescent="0.25">
      <c r="A103" s="179"/>
      <c r="B103" s="213"/>
      <c r="C103" s="180" t="s">
        <v>329</v>
      </c>
      <c r="D103" s="240" t="s">
        <v>330</v>
      </c>
      <c r="E103" s="240"/>
      <c r="F103" s="174" t="s">
        <v>96</v>
      </c>
      <c r="G103" s="175">
        <v>3</v>
      </c>
      <c r="H103" s="174">
        <v>1</v>
      </c>
      <c r="I103" s="174">
        <f t="shared" si="0"/>
        <v>3</v>
      </c>
      <c r="J103" s="176">
        <f t="shared" si="1"/>
        <v>2.94</v>
      </c>
      <c r="K103" s="177">
        <f t="shared" si="2"/>
        <v>0</v>
      </c>
      <c r="L103" s="177">
        <f t="shared" si="3"/>
        <v>3</v>
      </c>
      <c r="M103" s="177"/>
      <c r="N103" s="177">
        <v>0.98</v>
      </c>
      <c r="O103" s="177"/>
      <c r="P103" s="182"/>
      <c r="Q103" s="182"/>
      <c r="R103" s="182"/>
      <c r="S103" s="183">
        <f t="shared" si="4"/>
        <v>0</v>
      </c>
      <c r="T103" s="178"/>
      <c r="U103" s="178"/>
      <c r="V103" s="198"/>
      <c r="W103" s="53"/>
      <c r="Z103">
        <v>0</v>
      </c>
    </row>
    <row r="104" spans="1:26" ht="24.95" customHeight="1" x14ac:dyDescent="0.25">
      <c r="A104" s="179"/>
      <c r="B104" s="213"/>
      <c r="C104" s="180" t="s">
        <v>331</v>
      </c>
      <c r="D104" s="240" t="s">
        <v>332</v>
      </c>
      <c r="E104" s="240"/>
      <c r="F104" s="173" t="s">
        <v>96</v>
      </c>
      <c r="G104" s="175">
        <v>3</v>
      </c>
      <c r="H104" s="174">
        <v>0.8</v>
      </c>
      <c r="I104" s="174">
        <f t="shared" si="0"/>
        <v>2.4</v>
      </c>
      <c r="J104" s="173">
        <f t="shared" si="1"/>
        <v>2.58</v>
      </c>
      <c r="K104" s="178">
        <f t="shared" si="2"/>
        <v>0</v>
      </c>
      <c r="L104" s="178">
        <f t="shared" si="3"/>
        <v>2.4</v>
      </c>
      <c r="M104" s="178"/>
      <c r="N104" s="178">
        <v>0.86</v>
      </c>
      <c r="O104" s="178"/>
      <c r="P104" s="182"/>
      <c r="Q104" s="182"/>
      <c r="R104" s="182"/>
      <c r="S104" s="183">
        <f t="shared" si="4"/>
        <v>0</v>
      </c>
      <c r="T104" s="178"/>
      <c r="U104" s="178"/>
      <c r="V104" s="198"/>
      <c r="W104" s="53"/>
      <c r="Z104">
        <v>0</v>
      </c>
    </row>
    <row r="105" spans="1:26" ht="24.95" customHeight="1" x14ac:dyDescent="0.25">
      <c r="A105" s="179"/>
      <c r="B105" s="213"/>
      <c r="C105" s="180" t="s">
        <v>333</v>
      </c>
      <c r="D105" s="240" t="s">
        <v>334</v>
      </c>
      <c r="E105" s="240"/>
      <c r="F105" s="173" t="s">
        <v>96</v>
      </c>
      <c r="G105" s="175">
        <v>1</v>
      </c>
      <c r="H105" s="174">
        <v>2.5</v>
      </c>
      <c r="I105" s="174">
        <f t="shared" si="0"/>
        <v>2.5</v>
      </c>
      <c r="J105" s="173">
        <f t="shared" si="1"/>
        <v>2.84</v>
      </c>
      <c r="K105" s="178">
        <f t="shared" si="2"/>
        <v>0</v>
      </c>
      <c r="L105" s="178">
        <f t="shared" si="3"/>
        <v>2.5</v>
      </c>
      <c r="M105" s="178"/>
      <c r="N105" s="178">
        <v>2.84</v>
      </c>
      <c r="O105" s="178"/>
      <c r="P105" s="182"/>
      <c r="Q105" s="182"/>
      <c r="R105" s="182"/>
      <c r="S105" s="183">
        <f t="shared" si="4"/>
        <v>0</v>
      </c>
      <c r="T105" s="178"/>
      <c r="U105" s="178"/>
      <c r="V105" s="198"/>
      <c r="W105" s="53"/>
      <c r="Z105">
        <v>0</v>
      </c>
    </row>
    <row r="106" spans="1:26" ht="24.95" customHeight="1" x14ac:dyDescent="0.25">
      <c r="A106" s="179"/>
      <c r="B106" s="213"/>
      <c r="C106" s="180" t="s">
        <v>335</v>
      </c>
      <c r="D106" s="240" t="s">
        <v>336</v>
      </c>
      <c r="E106" s="240"/>
      <c r="F106" s="173" t="s">
        <v>96</v>
      </c>
      <c r="G106" s="175">
        <v>12</v>
      </c>
      <c r="H106" s="174">
        <v>0.3</v>
      </c>
      <c r="I106" s="174">
        <f t="shared" si="0"/>
        <v>3.6</v>
      </c>
      <c r="J106" s="173">
        <f t="shared" si="1"/>
        <v>3</v>
      </c>
      <c r="K106" s="178">
        <f t="shared" si="2"/>
        <v>0</v>
      </c>
      <c r="L106" s="178">
        <f t="shared" si="3"/>
        <v>3.6</v>
      </c>
      <c r="M106" s="178"/>
      <c r="N106" s="178">
        <v>0.25</v>
      </c>
      <c r="O106" s="178"/>
      <c r="P106" s="182"/>
      <c r="Q106" s="182"/>
      <c r="R106" s="182"/>
      <c r="S106" s="183">
        <f t="shared" si="4"/>
        <v>0</v>
      </c>
      <c r="T106" s="178"/>
      <c r="U106" s="178"/>
      <c r="V106" s="198"/>
      <c r="W106" s="53"/>
      <c r="Z106">
        <v>0</v>
      </c>
    </row>
    <row r="107" spans="1:26" ht="24.95" customHeight="1" x14ac:dyDescent="0.25">
      <c r="A107" s="179"/>
      <c r="B107" s="213"/>
      <c r="C107" s="180" t="s">
        <v>337</v>
      </c>
      <c r="D107" s="240" t="s">
        <v>338</v>
      </c>
      <c r="E107" s="240"/>
      <c r="F107" s="173" t="s">
        <v>96</v>
      </c>
      <c r="G107" s="175">
        <v>10</v>
      </c>
      <c r="H107" s="174">
        <v>1.9</v>
      </c>
      <c r="I107" s="174">
        <f t="shared" si="0"/>
        <v>19</v>
      </c>
      <c r="J107" s="173">
        <f t="shared" si="1"/>
        <v>18.7</v>
      </c>
      <c r="K107" s="178">
        <f t="shared" si="2"/>
        <v>0</v>
      </c>
      <c r="L107" s="178">
        <f t="shared" si="3"/>
        <v>19</v>
      </c>
      <c r="M107" s="178"/>
      <c r="N107" s="178">
        <v>1.87</v>
      </c>
      <c r="O107" s="178"/>
      <c r="P107" s="182"/>
      <c r="Q107" s="182"/>
      <c r="R107" s="182"/>
      <c r="S107" s="183">
        <f t="shared" si="4"/>
        <v>0</v>
      </c>
      <c r="T107" s="178"/>
      <c r="U107" s="178"/>
      <c r="V107" s="198"/>
      <c r="W107" s="53"/>
      <c r="Z107">
        <v>0</v>
      </c>
    </row>
    <row r="108" spans="1:26" ht="24.95" customHeight="1" x14ac:dyDescent="0.25">
      <c r="A108" s="179"/>
      <c r="B108" s="213"/>
      <c r="C108" s="180" t="s">
        <v>339</v>
      </c>
      <c r="D108" s="240" t="s">
        <v>340</v>
      </c>
      <c r="E108" s="240"/>
      <c r="F108" s="173" t="s">
        <v>96</v>
      </c>
      <c r="G108" s="175">
        <v>9</v>
      </c>
      <c r="H108" s="174">
        <v>7</v>
      </c>
      <c r="I108" s="174">
        <f t="shared" si="0"/>
        <v>63</v>
      </c>
      <c r="J108" s="173">
        <f t="shared" si="1"/>
        <v>67.05</v>
      </c>
      <c r="K108" s="178">
        <f t="shared" si="2"/>
        <v>0</v>
      </c>
      <c r="L108" s="178">
        <f t="shared" si="3"/>
        <v>63</v>
      </c>
      <c r="M108" s="178"/>
      <c r="N108" s="178">
        <v>7.45</v>
      </c>
      <c r="O108" s="178"/>
      <c r="P108" s="182"/>
      <c r="Q108" s="182"/>
      <c r="R108" s="182"/>
      <c r="S108" s="183">
        <f t="shared" si="4"/>
        <v>0</v>
      </c>
      <c r="T108" s="178"/>
      <c r="U108" s="178"/>
      <c r="V108" s="198"/>
      <c r="W108" s="53"/>
      <c r="Z108">
        <v>0</v>
      </c>
    </row>
    <row r="109" spans="1:26" ht="24.95" customHeight="1" x14ac:dyDescent="0.25">
      <c r="A109" s="179"/>
      <c r="B109" s="213"/>
      <c r="C109" s="180" t="s">
        <v>341</v>
      </c>
      <c r="D109" s="240" t="s">
        <v>342</v>
      </c>
      <c r="E109" s="240"/>
      <c r="F109" s="173" t="s">
        <v>96</v>
      </c>
      <c r="G109" s="175">
        <v>1</v>
      </c>
      <c r="H109" s="174">
        <v>15</v>
      </c>
      <c r="I109" s="174">
        <f t="shared" si="0"/>
        <v>15</v>
      </c>
      <c r="J109" s="173">
        <f t="shared" si="1"/>
        <v>16.100000000000001</v>
      </c>
      <c r="K109" s="178">
        <f t="shared" si="2"/>
        <v>0</v>
      </c>
      <c r="L109" s="178">
        <f t="shared" si="3"/>
        <v>15</v>
      </c>
      <c r="M109" s="178"/>
      <c r="N109" s="178">
        <v>16.100000000000001</v>
      </c>
      <c r="O109" s="178"/>
      <c r="P109" s="182"/>
      <c r="Q109" s="182"/>
      <c r="R109" s="182"/>
      <c r="S109" s="183">
        <f t="shared" si="4"/>
        <v>0</v>
      </c>
      <c r="T109" s="178"/>
      <c r="U109" s="178"/>
      <c r="V109" s="198"/>
      <c r="W109" s="53"/>
      <c r="Z109">
        <v>0</v>
      </c>
    </row>
    <row r="110" spans="1:26" ht="24.95" customHeight="1" x14ac:dyDescent="0.25">
      <c r="A110" s="179"/>
      <c r="B110" s="213"/>
      <c r="C110" s="180" t="s">
        <v>343</v>
      </c>
      <c r="D110" s="240" t="s">
        <v>344</v>
      </c>
      <c r="E110" s="240"/>
      <c r="F110" s="173" t="s">
        <v>96</v>
      </c>
      <c r="G110" s="175">
        <v>3</v>
      </c>
      <c r="H110" s="174">
        <v>119</v>
      </c>
      <c r="I110" s="174">
        <f t="shared" si="0"/>
        <v>357</v>
      </c>
      <c r="J110" s="173">
        <f t="shared" si="1"/>
        <v>357.06</v>
      </c>
      <c r="K110" s="178">
        <f t="shared" si="2"/>
        <v>0</v>
      </c>
      <c r="L110" s="178">
        <f t="shared" si="3"/>
        <v>357</v>
      </c>
      <c r="M110" s="178"/>
      <c r="N110" s="178">
        <v>119.02</v>
      </c>
      <c r="O110" s="178"/>
      <c r="P110" s="182"/>
      <c r="Q110" s="182"/>
      <c r="R110" s="182"/>
      <c r="S110" s="183">
        <f t="shared" si="4"/>
        <v>0</v>
      </c>
      <c r="T110" s="178"/>
      <c r="U110" s="178"/>
      <c r="V110" s="198"/>
      <c r="W110" s="53"/>
      <c r="Z110">
        <v>0</v>
      </c>
    </row>
    <row r="111" spans="1:26" ht="24.95" customHeight="1" x14ac:dyDescent="0.25">
      <c r="A111" s="179"/>
      <c r="B111" s="213"/>
      <c r="C111" s="180" t="s">
        <v>345</v>
      </c>
      <c r="D111" s="240" t="s">
        <v>346</v>
      </c>
      <c r="E111" s="240"/>
      <c r="F111" s="173" t="s">
        <v>96</v>
      </c>
      <c r="G111" s="175">
        <v>2</v>
      </c>
      <c r="H111" s="174">
        <v>60</v>
      </c>
      <c r="I111" s="174">
        <f t="shared" si="0"/>
        <v>120</v>
      </c>
      <c r="J111" s="173">
        <f t="shared" si="1"/>
        <v>134.54</v>
      </c>
      <c r="K111" s="178">
        <f t="shared" si="2"/>
        <v>0</v>
      </c>
      <c r="L111" s="178">
        <f t="shared" si="3"/>
        <v>120</v>
      </c>
      <c r="M111" s="178"/>
      <c r="N111" s="178">
        <v>67.27</v>
      </c>
      <c r="O111" s="178"/>
      <c r="P111" s="182"/>
      <c r="Q111" s="182"/>
      <c r="R111" s="182"/>
      <c r="S111" s="183">
        <f t="shared" si="4"/>
        <v>0</v>
      </c>
      <c r="T111" s="178"/>
      <c r="U111" s="178"/>
      <c r="V111" s="198"/>
      <c r="W111" s="53"/>
      <c r="Z111">
        <v>0</v>
      </c>
    </row>
    <row r="112" spans="1:26" ht="24.95" customHeight="1" x14ac:dyDescent="0.25">
      <c r="A112" s="179"/>
      <c r="B112" s="214"/>
      <c r="C112" s="188" t="s">
        <v>347</v>
      </c>
      <c r="D112" s="244" t="s">
        <v>348</v>
      </c>
      <c r="E112" s="244"/>
      <c r="F112" s="184" t="s">
        <v>96</v>
      </c>
      <c r="G112" s="185">
        <v>1</v>
      </c>
      <c r="H112" s="186">
        <v>20.9</v>
      </c>
      <c r="I112" s="186">
        <f t="shared" si="0"/>
        <v>20.9</v>
      </c>
      <c r="J112" s="184">
        <f t="shared" si="1"/>
        <v>22.29</v>
      </c>
      <c r="K112" s="187">
        <f t="shared" si="2"/>
        <v>0</v>
      </c>
      <c r="L112" s="187">
        <f t="shared" si="3"/>
        <v>20.9</v>
      </c>
      <c r="M112" s="187">
        <f t="shared" ref="M112:M121" si="5">ROUND(G112*(H112),2)</f>
        <v>20.9</v>
      </c>
      <c r="N112" s="187">
        <v>22.29</v>
      </c>
      <c r="O112" s="187"/>
      <c r="P112" s="191"/>
      <c r="Q112" s="191"/>
      <c r="R112" s="191"/>
      <c r="S112" s="189">
        <f t="shared" si="4"/>
        <v>0</v>
      </c>
      <c r="T112" s="187"/>
      <c r="U112" s="187"/>
      <c r="V112" s="201"/>
      <c r="W112" s="53"/>
      <c r="Z112">
        <v>0</v>
      </c>
    </row>
    <row r="113" spans="1:26" ht="24.95" customHeight="1" x14ac:dyDescent="0.25">
      <c r="A113" s="179"/>
      <c r="B113" s="214"/>
      <c r="C113" s="188" t="s">
        <v>349</v>
      </c>
      <c r="D113" s="244" t="s">
        <v>350</v>
      </c>
      <c r="E113" s="244"/>
      <c r="F113" s="184" t="s">
        <v>96</v>
      </c>
      <c r="G113" s="185">
        <v>3</v>
      </c>
      <c r="H113" s="186">
        <v>0.5</v>
      </c>
      <c r="I113" s="186">
        <f t="shared" si="0"/>
        <v>1.5</v>
      </c>
      <c r="J113" s="184">
        <f t="shared" si="1"/>
        <v>1.62</v>
      </c>
      <c r="K113" s="187">
        <f t="shared" si="2"/>
        <v>0</v>
      </c>
      <c r="L113" s="187">
        <f t="shared" si="3"/>
        <v>1.5</v>
      </c>
      <c r="M113" s="187">
        <f t="shared" si="5"/>
        <v>1.5</v>
      </c>
      <c r="N113" s="187">
        <v>0.54</v>
      </c>
      <c r="O113" s="187"/>
      <c r="P113" s="191"/>
      <c r="Q113" s="191"/>
      <c r="R113" s="191"/>
      <c r="S113" s="189">
        <f t="shared" si="4"/>
        <v>0</v>
      </c>
      <c r="T113" s="187"/>
      <c r="U113" s="187"/>
      <c r="V113" s="201"/>
      <c r="W113" s="53"/>
      <c r="Z113">
        <v>0</v>
      </c>
    </row>
    <row r="114" spans="1:26" ht="24.95" customHeight="1" x14ac:dyDescent="0.25">
      <c r="A114" s="179"/>
      <c r="B114" s="214"/>
      <c r="C114" s="188" t="s">
        <v>351</v>
      </c>
      <c r="D114" s="244" t="s">
        <v>352</v>
      </c>
      <c r="E114" s="244"/>
      <c r="F114" s="184" t="s">
        <v>96</v>
      </c>
      <c r="G114" s="185">
        <v>4</v>
      </c>
      <c r="H114" s="186">
        <v>1</v>
      </c>
      <c r="I114" s="186">
        <f t="shared" si="0"/>
        <v>4</v>
      </c>
      <c r="J114" s="184">
        <f t="shared" si="1"/>
        <v>3.76</v>
      </c>
      <c r="K114" s="187">
        <f t="shared" si="2"/>
        <v>0</v>
      </c>
      <c r="L114" s="187">
        <f t="shared" si="3"/>
        <v>4</v>
      </c>
      <c r="M114" s="187">
        <f t="shared" si="5"/>
        <v>4</v>
      </c>
      <c r="N114" s="187">
        <v>0.94</v>
      </c>
      <c r="O114" s="187"/>
      <c r="P114" s="191"/>
      <c r="Q114" s="191"/>
      <c r="R114" s="191"/>
      <c r="S114" s="189">
        <f t="shared" si="4"/>
        <v>0</v>
      </c>
      <c r="T114" s="187"/>
      <c r="U114" s="187"/>
      <c r="V114" s="201"/>
      <c r="W114" s="53"/>
      <c r="Z114">
        <v>0</v>
      </c>
    </row>
    <row r="115" spans="1:26" ht="24.95" customHeight="1" x14ac:dyDescent="0.25">
      <c r="A115" s="179"/>
      <c r="B115" s="214"/>
      <c r="C115" s="188" t="s">
        <v>353</v>
      </c>
      <c r="D115" s="244" t="s">
        <v>354</v>
      </c>
      <c r="E115" s="244"/>
      <c r="F115" s="184" t="s">
        <v>96</v>
      </c>
      <c r="G115" s="185">
        <v>3</v>
      </c>
      <c r="H115" s="186">
        <v>1.2</v>
      </c>
      <c r="I115" s="186">
        <f t="shared" si="0"/>
        <v>3.6</v>
      </c>
      <c r="J115" s="184">
        <f t="shared" si="1"/>
        <v>3.81</v>
      </c>
      <c r="K115" s="187">
        <f t="shared" si="2"/>
        <v>0</v>
      </c>
      <c r="L115" s="187">
        <f t="shared" si="3"/>
        <v>3.6</v>
      </c>
      <c r="M115" s="187">
        <f t="shared" si="5"/>
        <v>3.6</v>
      </c>
      <c r="N115" s="187">
        <v>1.27</v>
      </c>
      <c r="O115" s="187"/>
      <c r="P115" s="191"/>
      <c r="Q115" s="191"/>
      <c r="R115" s="191"/>
      <c r="S115" s="189">
        <f t="shared" si="4"/>
        <v>0</v>
      </c>
      <c r="T115" s="187"/>
      <c r="U115" s="187"/>
      <c r="V115" s="201"/>
      <c r="W115" s="53"/>
      <c r="Z115">
        <v>0</v>
      </c>
    </row>
    <row r="116" spans="1:26" ht="24.95" customHeight="1" x14ac:dyDescent="0.25">
      <c r="A116" s="179"/>
      <c r="B116" s="214"/>
      <c r="C116" s="188" t="s">
        <v>355</v>
      </c>
      <c r="D116" s="244" t="s">
        <v>356</v>
      </c>
      <c r="E116" s="244"/>
      <c r="F116" s="184" t="s">
        <v>357</v>
      </c>
      <c r="G116" s="185">
        <v>10</v>
      </c>
      <c r="H116" s="186">
        <v>1.2</v>
      </c>
      <c r="I116" s="186">
        <f t="shared" si="0"/>
        <v>12</v>
      </c>
      <c r="J116" s="184">
        <f t="shared" si="1"/>
        <v>12.9</v>
      </c>
      <c r="K116" s="187">
        <f t="shared" si="2"/>
        <v>0</v>
      </c>
      <c r="L116" s="187">
        <f t="shared" si="3"/>
        <v>12</v>
      </c>
      <c r="M116" s="187">
        <f t="shared" si="5"/>
        <v>12</v>
      </c>
      <c r="N116" s="187">
        <v>1.29</v>
      </c>
      <c r="O116" s="187"/>
      <c r="P116" s="191"/>
      <c r="Q116" s="191"/>
      <c r="R116" s="191"/>
      <c r="S116" s="189">
        <f t="shared" si="4"/>
        <v>0</v>
      </c>
      <c r="T116" s="187"/>
      <c r="U116" s="187"/>
      <c r="V116" s="201"/>
      <c r="W116" s="53"/>
      <c r="Z116">
        <v>0</v>
      </c>
    </row>
    <row r="117" spans="1:26" ht="24.95" customHeight="1" x14ac:dyDescent="0.25">
      <c r="A117" s="179"/>
      <c r="B117" s="214"/>
      <c r="C117" s="188" t="s">
        <v>358</v>
      </c>
      <c r="D117" s="244" t="s">
        <v>359</v>
      </c>
      <c r="E117" s="244"/>
      <c r="F117" s="184" t="s">
        <v>96</v>
      </c>
      <c r="G117" s="185">
        <v>3</v>
      </c>
      <c r="H117" s="186">
        <v>14.9</v>
      </c>
      <c r="I117" s="186">
        <f t="shared" si="0"/>
        <v>44.7</v>
      </c>
      <c r="J117" s="184">
        <f t="shared" si="1"/>
        <v>48.57</v>
      </c>
      <c r="K117" s="187">
        <f t="shared" si="2"/>
        <v>0</v>
      </c>
      <c r="L117" s="187">
        <f t="shared" si="3"/>
        <v>44.7</v>
      </c>
      <c r="M117" s="187">
        <f t="shared" si="5"/>
        <v>44.7</v>
      </c>
      <c r="N117" s="187">
        <v>16.190000000000001</v>
      </c>
      <c r="O117" s="187"/>
      <c r="P117" s="191"/>
      <c r="Q117" s="191"/>
      <c r="R117" s="191"/>
      <c r="S117" s="189">
        <f t="shared" si="4"/>
        <v>0</v>
      </c>
      <c r="T117" s="187"/>
      <c r="U117" s="187"/>
      <c r="V117" s="201"/>
      <c r="W117" s="53"/>
      <c r="Z117">
        <v>0</v>
      </c>
    </row>
    <row r="118" spans="1:26" ht="24.95" customHeight="1" x14ac:dyDescent="0.25">
      <c r="A118" s="179"/>
      <c r="B118" s="214"/>
      <c r="C118" s="188" t="s">
        <v>360</v>
      </c>
      <c r="D118" s="244" t="s">
        <v>361</v>
      </c>
      <c r="E118" s="244"/>
      <c r="F118" s="184" t="s">
        <v>357</v>
      </c>
      <c r="G118" s="185">
        <v>18.84</v>
      </c>
      <c r="H118" s="186">
        <v>1.1000000000000001</v>
      </c>
      <c r="I118" s="186">
        <f t="shared" si="0"/>
        <v>20.72</v>
      </c>
      <c r="J118" s="184">
        <f t="shared" si="1"/>
        <v>24.3</v>
      </c>
      <c r="K118" s="187">
        <f t="shared" si="2"/>
        <v>0</v>
      </c>
      <c r="L118" s="187">
        <f t="shared" si="3"/>
        <v>20.72</v>
      </c>
      <c r="M118" s="187">
        <f t="shared" si="5"/>
        <v>20.72</v>
      </c>
      <c r="N118" s="187">
        <v>1.29</v>
      </c>
      <c r="O118" s="187"/>
      <c r="P118" s="191"/>
      <c r="Q118" s="191"/>
      <c r="R118" s="191"/>
      <c r="S118" s="189">
        <f t="shared" si="4"/>
        <v>0</v>
      </c>
      <c r="T118" s="187"/>
      <c r="U118" s="187"/>
      <c r="V118" s="201"/>
      <c r="W118" s="53"/>
      <c r="Z118">
        <v>0</v>
      </c>
    </row>
    <row r="119" spans="1:26" ht="24.95" customHeight="1" x14ac:dyDescent="0.25">
      <c r="A119" s="179"/>
      <c r="B119" s="214"/>
      <c r="C119" s="188" t="s">
        <v>362</v>
      </c>
      <c r="D119" s="244" t="s">
        <v>363</v>
      </c>
      <c r="E119" s="244"/>
      <c r="F119" s="184" t="s">
        <v>96</v>
      </c>
      <c r="G119" s="185">
        <v>1</v>
      </c>
      <c r="H119" s="186">
        <v>615</v>
      </c>
      <c r="I119" s="186">
        <f t="shared" si="0"/>
        <v>615</v>
      </c>
      <c r="J119" s="184">
        <f t="shared" si="1"/>
        <v>538.20000000000005</v>
      </c>
      <c r="K119" s="187">
        <f t="shared" si="2"/>
        <v>0</v>
      </c>
      <c r="L119" s="187">
        <f t="shared" si="3"/>
        <v>615</v>
      </c>
      <c r="M119" s="187">
        <f t="shared" si="5"/>
        <v>615</v>
      </c>
      <c r="N119" s="187">
        <v>538.20000000000005</v>
      </c>
      <c r="O119" s="187"/>
      <c r="P119" s="191"/>
      <c r="Q119" s="191"/>
      <c r="R119" s="191"/>
      <c r="S119" s="189">
        <f t="shared" si="4"/>
        <v>0</v>
      </c>
      <c r="T119" s="187"/>
      <c r="U119" s="187"/>
      <c r="V119" s="201"/>
      <c r="W119" s="53"/>
      <c r="Z119">
        <v>0</v>
      </c>
    </row>
    <row r="120" spans="1:26" ht="24.95" customHeight="1" x14ac:dyDescent="0.25">
      <c r="A120" s="179"/>
      <c r="B120" s="214"/>
      <c r="C120" s="188" t="s">
        <v>364</v>
      </c>
      <c r="D120" s="244" t="s">
        <v>365</v>
      </c>
      <c r="E120" s="244"/>
      <c r="F120" s="184" t="s">
        <v>165</v>
      </c>
      <c r="G120" s="185">
        <v>1</v>
      </c>
      <c r="H120" s="233">
        <v>2.9</v>
      </c>
      <c r="I120" s="186">
        <f t="shared" si="0"/>
        <v>2.9</v>
      </c>
      <c r="J120" s="184">
        <f t="shared" si="1"/>
        <v>3.36</v>
      </c>
      <c r="K120" s="187">
        <f t="shared" si="2"/>
        <v>0</v>
      </c>
      <c r="L120" s="187">
        <f t="shared" si="3"/>
        <v>2.9</v>
      </c>
      <c r="M120" s="187">
        <f t="shared" si="5"/>
        <v>2.9</v>
      </c>
      <c r="N120" s="187">
        <v>3.3606448916196823</v>
      </c>
      <c r="O120" s="187"/>
      <c r="P120" s="191"/>
      <c r="Q120" s="191"/>
      <c r="R120" s="191"/>
      <c r="S120" s="189">
        <f t="shared" si="4"/>
        <v>0</v>
      </c>
      <c r="T120" s="187"/>
      <c r="U120" s="187"/>
      <c r="V120" s="201"/>
      <c r="W120" s="53"/>
      <c r="Z120">
        <v>0</v>
      </c>
    </row>
    <row r="121" spans="1:26" ht="24.95" customHeight="1" x14ac:dyDescent="0.25">
      <c r="A121" s="179"/>
      <c r="B121" s="214"/>
      <c r="C121" s="188" t="s">
        <v>366</v>
      </c>
      <c r="D121" s="244" t="s">
        <v>367</v>
      </c>
      <c r="E121" s="244"/>
      <c r="F121" s="184" t="s">
        <v>165</v>
      </c>
      <c r="G121" s="185">
        <v>3</v>
      </c>
      <c r="H121" s="233">
        <v>2.9</v>
      </c>
      <c r="I121" s="186">
        <f t="shared" si="0"/>
        <v>8.6999999999999993</v>
      </c>
      <c r="J121" s="184">
        <f t="shared" si="1"/>
        <v>40.68</v>
      </c>
      <c r="K121" s="187">
        <f t="shared" si="2"/>
        <v>0</v>
      </c>
      <c r="L121" s="187">
        <f t="shared" si="3"/>
        <v>8.6999999999999993</v>
      </c>
      <c r="M121" s="187">
        <f t="shared" si="5"/>
        <v>8.6999999999999993</v>
      </c>
      <c r="N121" s="187">
        <v>13.559534562706949</v>
      </c>
      <c r="O121" s="187"/>
      <c r="P121" s="191"/>
      <c r="Q121" s="191"/>
      <c r="R121" s="191"/>
      <c r="S121" s="189">
        <f t="shared" si="4"/>
        <v>0</v>
      </c>
      <c r="T121" s="187"/>
      <c r="U121" s="187"/>
      <c r="V121" s="201"/>
      <c r="W121" s="53"/>
      <c r="Z121">
        <v>0</v>
      </c>
    </row>
    <row r="122" spans="1:26" x14ac:dyDescent="0.25">
      <c r="A122" s="10"/>
      <c r="B122" s="212"/>
      <c r="C122" s="172">
        <v>921</v>
      </c>
      <c r="D122" s="241" t="s">
        <v>282</v>
      </c>
      <c r="E122" s="241"/>
      <c r="F122" s="10"/>
      <c r="G122" s="171"/>
      <c r="H122" s="138"/>
      <c r="I122" s="140">
        <f>ROUND((SUM(I80:I121))/1,2)</f>
        <v>1691.52</v>
      </c>
      <c r="J122" s="10"/>
      <c r="K122" s="10"/>
      <c r="L122" s="10">
        <f>ROUND((SUM(L80:L121))/1,2)</f>
        <v>1691.52</v>
      </c>
      <c r="M122" s="10">
        <f>ROUND((SUM(M80:M121))/1,2)</f>
        <v>734.02</v>
      </c>
      <c r="N122" s="10"/>
      <c r="O122" s="10"/>
      <c r="P122" s="10"/>
      <c r="Q122" s="10"/>
      <c r="R122" s="10"/>
      <c r="S122" s="10">
        <f>ROUND((SUM(S80:S121))/1,2)</f>
        <v>0</v>
      </c>
      <c r="T122" s="10"/>
      <c r="U122" s="10"/>
      <c r="V122" s="199">
        <f>ROUND((SUM(V80:V121))/1,2)</f>
        <v>0</v>
      </c>
      <c r="W122" s="217"/>
      <c r="X122" s="137"/>
      <c r="Y122" s="137"/>
      <c r="Z122" s="137"/>
    </row>
    <row r="123" spans="1:26" x14ac:dyDescent="0.25">
      <c r="A123" s="1"/>
      <c r="B123" s="208"/>
      <c r="C123" s="1"/>
      <c r="D123" s="1"/>
      <c r="E123" s="1"/>
      <c r="F123" s="1"/>
      <c r="G123" s="165"/>
      <c r="H123" s="131"/>
      <c r="I123" s="13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200"/>
      <c r="W123" s="53"/>
    </row>
    <row r="124" spans="1:26" x14ac:dyDescent="0.25">
      <c r="A124" s="10"/>
      <c r="B124" s="212"/>
      <c r="C124" s="172">
        <v>946</v>
      </c>
      <c r="D124" s="241" t="s">
        <v>283</v>
      </c>
      <c r="E124" s="241"/>
      <c r="F124" s="10"/>
      <c r="G124" s="171"/>
      <c r="H124" s="138"/>
      <c r="I124" s="138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97"/>
      <c r="W124" s="217"/>
      <c r="X124" s="137"/>
      <c r="Y124" s="137"/>
      <c r="Z124" s="137"/>
    </row>
    <row r="125" spans="1:26" ht="24.95" customHeight="1" x14ac:dyDescent="0.25">
      <c r="A125" s="179"/>
      <c r="B125" s="213"/>
      <c r="C125" s="180" t="s">
        <v>368</v>
      </c>
      <c r="D125" s="240" t="s">
        <v>369</v>
      </c>
      <c r="E125" s="240"/>
      <c r="F125" s="173" t="s">
        <v>109</v>
      </c>
      <c r="G125" s="175">
        <v>4</v>
      </c>
      <c r="H125" s="174">
        <v>4.9000000000000004</v>
      </c>
      <c r="I125" s="174">
        <f>ROUND(G125*(H125),2)</f>
        <v>19.600000000000001</v>
      </c>
      <c r="J125" s="173">
        <f>ROUND(G125*(N125),2)</f>
        <v>18.8</v>
      </c>
      <c r="K125" s="178">
        <f>ROUND(G125*(O125),2)</f>
        <v>0</v>
      </c>
      <c r="L125" s="178">
        <f>ROUND(G125*(H125),2)</f>
        <v>19.600000000000001</v>
      </c>
      <c r="M125" s="178"/>
      <c r="N125" s="178">
        <v>4.7</v>
      </c>
      <c r="O125" s="178"/>
      <c r="P125" s="182"/>
      <c r="Q125" s="182"/>
      <c r="R125" s="182"/>
      <c r="S125" s="183">
        <f>ROUND(G125*(P125),3)</f>
        <v>0</v>
      </c>
      <c r="T125" s="178"/>
      <c r="U125" s="178"/>
      <c r="V125" s="198"/>
      <c r="W125" s="53"/>
      <c r="Z125">
        <v>0</v>
      </c>
    </row>
    <row r="126" spans="1:26" ht="24.95" customHeight="1" x14ac:dyDescent="0.25">
      <c r="A126" s="179"/>
      <c r="B126" s="213"/>
      <c r="C126" s="180" t="s">
        <v>370</v>
      </c>
      <c r="D126" s="240" t="s">
        <v>371</v>
      </c>
      <c r="E126" s="240"/>
      <c r="F126" s="173" t="s">
        <v>109</v>
      </c>
      <c r="G126" s="175">
        <v>4</v>
      </c>
      <c r="H126" s="174">
        <v>1.6</v>
      </c>
      <c r="I126" s="174">
        <f>ROUND(G126*(H126),2)</f>
        <v>6.4</v>
      </c>
      <c r="J126" s="173">
        <f>ROUND(G126*(N126),2)</f>
        <v>7.2</v>
      </c>
      <c r="K126" s="178">
        <f>ROUND(G126*(O126),2)</f>
        <v>0</v>
      </c>
      <c r="L126" s="178">
        <f>ROUND(G126*(H126),2)</f>
        <v>6.4</v>
      </c>
      <c r="M126" s="178"/>
      <c r="N126" s="178">
        <v>1.8</v>
      </c>
      <c r="O126" s="178"/>
      <c r="P126" s="182"/>
      <c r="Q126" s="182"/>
      <c r="R126" s="182"/>
      <c r="S126" s="183">
        <f>ROUND(G126*(P126),3)</f>
        <v>0</v>
      </c>
      <c r="T126" s="178"/>
      <c r="U126" s="178"/>
      <c r="V126" s="198"/>
      <c r="W126" s="53"/>
      <c r="Z126">
        <v>0</v>
      </c>
    </row>
    <row r="127" spans="1:26" ht="24.95" customHeight="1" x14ac:dyDescent="0.25">
      <c r="A127" s="179"/>
      <c r="B127" s="213"/>
      <c r="C127" s="180" t="s">
        <v>372</v>
      </c>
      <c r="D127" s="240" t="s">
        <v>373</v>
      </c>
      <c r="E127" s="240"/>
      <c r="F127" s="173" t="s">
        <v>93</v>
      </c>
      <c r="G127" s="175">
        <v>1.4</v>
      </c>
      <c r="H127" s="174">
        <v>1.5</v>
      </c>
      <c r="I127" s="174">
        <f>ROUND(G127*(H127),2)</f>
        <v>2.1</v>
      </c>
      <c r="J127" s="173">
        <f>ROUND(G127*(N127),2)</f>
        <v>2.42</v>
      </c>
      <c r="K127" s="178">
        <f>ROUND(G127*(O127),2)</f>
        <v>0</v>
      </c>
      <c r="L127" s="178">
        <f>ROUND(G127*(H127),2)</f>
        <v>2.1</v>
      </c>
      <c r="M127" s="178"/>
      <c r="N127" s="178">
        <v>1.73</v>
      </c>
      <c r="O127" s="178"/>
      <c r="P127" s="182"/>
      <c r="Q127" s="182"/>
      <c r="R127" s="182"/>
      <c r="S127" s="183">
        <f>ROUND(G127*(P127),3)</f>
        <v>0</v>
      </c>
      <c r="T127" s="178"/>
      <c r="U127" s="178"/>
      <c r="V127" s="198"/>
      <c r="W127" s="53"/>
      <c r="Z127">
        <v>0</v>
      </c>
    </row>
    <row r="128" spans="1:26" x14ac:dyDescent="0.25">
      <c r="A128" s="10"/>
      <c r="B128" s="212"/>
      <c r="C128" s="172">
        <v>946</v>
      </c>
      <c r="D128" s="241" t="s">
        <v>283</v>
      </c>
      <c r="E128" s="241"/>
      <c r="F128" s="10"/>
      <c r="G128" s="171"/>
      <c r="H128" s="138"/>
      <c r="I128" s="140">
        <f>ROUND((SUM(I124:I127))/1,2)</f>
        <v>28.1</v>
      </c>
      <c r="J128" s="10"/>
      <c r="K128" s="10"/>
      <c r="L128" s="10">
        <f>ROUND((SUM(L124:L127))/1,2)</f>
        <v>28.1</v>
      </c>
      <c r="M128" s="10">
        <f>ROUND((SUM(M124:M127))/1,2)</f>
        <v>0</v>
      </c>
      <c r="N128" s="10"/>
      <c r="O128" s="10"/>
      <c r="P128" s="10"/>
      <c r="Q128" s="10"/>
      <c r="R128" s="10"/>
      <c r="S128" s="10">
        <f>ROUND((SUM(S124:S127))/1,2)</f>
        <v>0</v>
      </c>
      <c r="T128" s="10"/>
      <c r="U128" s="10"/>
      <c r="V128" s="199">
        <f>ROUND((SUM(V124:V127))/1,2)</f>
        <v>0</v>
      </c>
      <c r="W128" s="217"/>
      <c r="X128" s="137"/>
      <c r="Y128" s="137"/>
      <c r="Z128" s="137"/>
    </row>
    <row r="129" spans="1:26" x14ac:dyDescent="0.25">
      <c r="A129" s="1"/>
      <c r="B129" s="208"/>
      <c r="C129" s="1"/>
      <c r="D129" s="1"/>
      <c r="E129" s="1"/>
      <c r="F129" s="1"/>
      <c r="G129" s="165"/>
      <c r="H129" s="131"/>
      <c r="I129" s="13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200"/>
      <c r="W129" s="53"/>
    </row>
    <row r="130" spans="1:26" x14ac:dyDescent="0.25">
      <c r="A130" s="10"/>
      <c r="B130" s="212"/>
      <c r="C130" s="10"/>
      <c r="D130" s="242" t="s">
        <v>281</v>
      </c>
      <c r="E130" s="242"/>
      <c r="F130" s="10"/>
      <c r="G130" s="171"/>
      <c r="H130" s="138"/>
      <c r="I130" s="140">
        <f>ROUND((SUM(I79:I129))/2,2)</f>
        <v>1719.62</v>
      </c>
      <c r="J130" s="10"/>
      <c r="K130" s="10"/>
      <c r="L130" s="138">
        <f>ROUND((SUM(L79:L129))/2,2)</f>
        <v>1719.62</v>
      </c>
      <c r="M130" s="138">
        <f>ROUND((SUM(M79:M129))/2,2)</f>
        <v>734.02</v>
      </c>
      <c r="N130" s="10"/>
      <c r="O130" s="10"/>
      <c r="P130" s="192"/>
      <c r="Q130" s="10"/>
      <c r="R130" s="10"/>
      <c r="S130" s="192">
        <f>ROUND((SUM(S79:S129))/2,2)</f>
        <v>0</v>
      </c>
      <c r="T130" s="10"/>
      <c r="U130" s="10"/>
      <c r="V130" s="199">
        <f>ROUND((SUM(V79:V129))/2,2)</f>
        <v>0</v>
      </c>
      <c r="W130" s="53"/>
    </row>
    <row r="131" spans="1:26" x14ac:dyDescent="0.25">
      <c r="A131" s="1"/>
      <c r="B131" s="208"/>
      <c r="C131" s="1"/>
      <c r="D131" s="1"/>
      <c r="E131" s="1"/>
      <c r="F131" s="1"/>
      <c r="G131" s="165"/>
      <c r="H131" s="131"/>
      <c r="I131" s="13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200"/>
      <c r="W131" s="53"/>
    </row>
    <row r="132" spans="1:26" x14ac:dyDescent="0.25">
      <c r="A132" s="10"/>
      <c r="B132" s="212"/>
      <c r="C132" s="10"/>
      <c r="D132" s="242" t="s">
        <v>8</v>
      </c>
      <c r="E132" s="242"/>
      <c r="F132" s="10"/>
      <c r="G132" s="171"/>
      <c r="H132" s="138"/>
      <c r="I132" s="138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97"/>
      <c r="W132" s="217"/>
      <c r="X132" s="137"/>
      <c r="Y132" s="137"/>
      <c r="Z132" s="137"/>
    </row>
    <row r="133" spans="1:26" x14ac:dyDescent="0.25">
      <c r="A133" s="10"/>
      <c r="B133" s="212"/>
      <c r="C133" s="172">
        <v>0</v>
      </c>
      <c r="D133" s="241" t="s">
        <v>284</v>
      </c>
      <c r="E133" s="241"/>
      <c r="F133" s="10"/>
      <c r="G133" s="171"/>
      <c r="H133" s="138"/>
      <c r="I133" s="138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97"/>
      <c r="W133" s="217"/>
      <c r="X133" s="137"/>
      <c r="Y133" s="137"/>
      <c r="Z133" s="137"/>
    </row>
    <row r="134" spans="1:26" ht="35.1" customHeight="1" x14ac:dyDescent="0.25">
      <c r="A134" s="179"/>
      <c r="B134" s="213"/>
      <c r="C134" s="180" t="s">
        <v>374</v>
      </c>
      <c r="D134" s="240" t="s">
        <v>375</v>
      </c>
      <c r="E134" s="240"/>
      <c r="F134" s="173" t="s">
        <v>376</v>
      </c>
      <c r="G134" s="175">
        <v>16</v>
      </c>
      <c r="H134" s="174">
        <v>11</v>
      </c>
      <c r="I134" s="174">
        <f>ROUND(G134*(H134),2)</f>
        <v>176</v>
      </c>
      <c r="J134" s="173">
        <f>ROUND(G134*(N134),2)</f>
        <v>208</v>
      </c>
      <c r="K134" s="178">
        <f>ROUND(G134*(O134),2)</f>
        <v>0</v>
      </c>
      <c r="L134" s="178">
        <f>ROUND(G134*(H134),2)</f>
        <v>176</v>
      </c>
      <c r="M134" s="178"/>
      <c r="N134" s="178">
        <v>13</v>
      </c>
      <c r="O134" s="178"/>
      <c r="P134" s="182"/>
      <c r="Q134" s="182"/>
      <c r="R134" s="182"/>
      <c r="S134" s="183">
        <f>ROUND(G134*(P134),3)</f>
        <v>0</v>
      </c>
      <c r="T134" s="178"/>
      <c r="U134" s="178"/>
      <c r="V134" s="198"/>
      <c r="W134" s="53"/>
      <c r="Z134">
        <v>0</v>
      </c>
    </row>
    <row r="135" spans="1:26" ht="35.1" customHeight="1" x14ac:dyDescent="0.25">
      <c r="A135" s="179"/>
      <c r="B135" s="213"/>
      <c r="C135" s="180" t="s">
        <v>377</v>
      </c>
      <c r="D135" s="240" t="s">
        <v>378</v>
      </c>
      <c r="E135" s="240"/>
      <c r="F135" s="173" t="s">
        <v>376</v>
      </c>
      <c r="G135" s="175">
        <v>24</v>
      </c>
      <c r="H135" s="174">
        <v>17</v>
      </c>
      <c r="I135" s="174">
        <f>ROUND(G135*(H135),2)</f>
        <v>408</v>
      </c>
      <c r="J135" s="173">
        <f>ROUND(G135*(N135),2)</f>
        <v>487.92</v>
      </c>
      <c r="K135" s="178">
        <f>ROUND(G135*(O135),2)</f>
        <v>0</v>
      </c>
      <c r="L135" s="178">
        <f>ROUND(G135*(H135),2)</f>
        <v>408</v>
      </c>
      <c r="M135" s="178"/>
      <c r="N135" s="178">
        <v>20.329999999999998</v>
      </c>
      <c r="O135" s="178"/>
      <c r="P135" s="182"/>
      <c r="Q135" s="182"/>
      <c r="R135" s="182"/>
      <c r="S135" s="183">
        <f>ROUND(G135*(P135),3)</f>
        <v>0</v>
      </c>
      <c r="T135" s="178"/>
      <c r="U135" s="178"/>
      <c r="V135" s="198"/>
      <c r="W135" s="53"/>
      <c r="Z135">
        <v>0</v>
      </c>
    </row>
    <row r="136" spans="1:26" x14ac:dyDescent="0.25">
      <c r="A136" s="10"/>
      <c r="B136" s="212"/>
      <c r="C136" s="172">
        <v>0</v>
      </c>
      <c r="D136" s="241" t="s">
        <v>284</v>
      </c>
      <c r="E136" s="241"/>
      <c r="F136" s="10"/>
      <c r="G136" s="171"/>
      <c r="H136" s="138"/>
      <c r="I136" s="140">
        <f>ROUND((SUM(I133:I135))/1,2)</f>
        <v>584</v>
      </c>
      <c r="J136" s="10"/>
      <c r="K136" s="10"/>
      <c r="L136" s="10">
        <f>ROUND((SUM(L133:L135))/1,2)</f>
        <v>584</v>
      </c>
      <c r="M136" s="10">
        <f>ROUND((SUM(M133:M135))/1,2)</f>
        <v>0</v>
      </c>
      <c r="N136" s="10"/>
      <c r="O136" s="10"/>
      <c r="P136" s="192"/>
      <c r="Q136" s="1"/>
      <c r="R136" s="1"/>
      <c r="S136" s="192">
        <f>ROUND((SUM(S133:S135))/1,2)</f>
        <v>0</v>
      </c>
      <c r="T136" s="2"/>
      <c r="U136" s="2"/>
      <c r="V136" s="199">
        <f>ROUND((SUM(V133:V135))/1,2)</f>
        <v>0</v>
      </c>
      <c r="W136" s="53"/>
    </row>
    <row r="137" spans="1:26" x14ac:dyDescent="0.25">
      <c r="A137" s="1"/>
      <c r="B137" s="208"/>
      <c r="C137" s="1"/>
      <c r="D137" s="1"/>
      <c r="E137" s="1"/>
      <c r="F137" s="1"/>
      <c r="G137" s="165"/>
      <c r="H137" s="131"/>
      <c r="I137" s="13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200"/>
      <c r="W137" s="53"/>
    </row>
    <row r="138" spans="1:26" x14ac:dyDescent="0.25">
      <c r="A138" s="10"/>
      <c r="B138" s="212"/>
      <c r="C138" s="10"/>
      <c r="D138" s="242" t="s">
        <v>8</v>
      </c>
      <c r="E138" s="242"/>
      <c r="F138" s="10"/>
      <c r="G138" s="171"/>
      <c r="H138" s="138"/>
      <c r="I138" s="140">
        <f>ROUND((SUM(I132:I137))/2,2)</f>
        <v>584</v>
      </c>
      <c r="J138" s="10"/>
      <c r="K138" s="10"/>
      <c r="L138" s="10">
        <f>ROUND((SUM(L132:L137))/2,2)</f>
        <v>584</v>
      </c>
      <c r="M138" s="10">
        <f>ROUND((SUM(M132:M137))/2,2)</f>
        <v>0</v>
      </c>
      <c r="N138" s="10"/>
      <c r="O138" s="10"/>
      <c r="P138" s="192"/>
      <c r="Q138" s="1"/>
      <c r="R138" s="1"/>
      <c r="S138" s="192">
        <f>ROUND((SUM(S132:S137))/2,2)</f>
        <v>0</v>
      </c>
      <c r="T138" s="1"/>
      <c r="U138" s="1"/>
      <c r="V138" s="199">
        <f>ROUND((SUM(V132:V137))/2,2)</f>
        <v>0</v>
      </c>
      <c r="W138" s="53"/>
    </row>
    <row r="139" spans="1:26" x14ac:dyDescent="0.25">
      <c r="A139" s="1"/>
      <c r="B139" s="215"/>
      <c r="C139" s="193"/>
      <c r="D139" s="243" t="s">
        <v>73</v>
      </c>
      <c r="E139" s="243"/>
      <c r="F139" s="193"/>
      <c r="G139" s="194"/>
      <c r="H139" s="195"/>
      <c r="I139" s="195">
        <f>ROUND((SUM(I79:I138))/3,2)</f>
        <v>2303.62</v>
      </c>
      <c r="J139" s="193"/>
      <c r="K139" s="193">
        <f>ROUND((SUM(K79:K138))/3,2)</f>
        <v>0</v>
      </c>
      <c r="L139" s="193">
        <f>ROUND((SUM(L79:L138))/3,2)</f>
        <v>2303.62</v>
      </c>
      <c r="M139" s="193">
        <f>ROUND((SUM(M79:M138))/3,2)</f>
        <v>734.02</v>
      </c>
      <c r="N139" s="193"/>
      <c r="O139" s="193"/>
      <c r="P139" s="194"/>
      <c r="Q139" s="193"/>
      <c r="R139" s="193"/>
      <c r="S139" s="194">
        <f>ROUND((SUM(S79:S138))/3,2)</f>
        <v>0</v>
      </c>
      <c r="T139" s="193"/>
      <c r="U139" s="193"/>
      <c r="V139" s="202">
        <f>ROUND((SUM(V79:V138))/3,2)</f>
        <v>0</v>
      </c>
      <c r="W139" s="53"/>
      <c r="Z139">
        <f>(SUM(Z9:Z138))</f>
        <v>2</v>
      </c>
    </row>
  </sheetData>
  <mergeCells count="105"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62:D62"/>
    <mergeCell ref="B64:D64"/>
    <mergeCell ref="B68:V68"/>
    <mergeCell ref="H1:I1"/>
    <mergeCell ref="B70:E70"/>
    <mergeCell ref="B71:E71"/>
    <mergeCell ref="B55:D55"/>
    <mergeCell ref="B56:D56"/>
    <mergeCell ref="B57:D57"/>
    <mergeCell ref="B58:D58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D83:E83"/>
    <mergeCell ref="D84:E84"/>
    <mergeCell ref="D85:E85"/>
    <mergeCell ref="D86:E86"/>
    <mergeCell ref="D87:E87"/>
    <mergeCell ref="D88:E88"/>
    <mergeCell ref="B72:E72"/>
    <mergeCell ref="I70:P70"/>
    <mergeCell ref="D79:E79"/>
    <mergeCell ref="D80:E80"/>
    <mergeCell ref="D81:E81"/>
    <mergeCell ref="D82:E82"/>
    <mergeCell ref="D95:E95"/>
    <mergeCell ref="D96:E96"/>
    <mergeCell ref="D97:E97"/>
    <mergeCell ref="D98:E98"/>
    <mergeCell ref="D99:E99"/>
    <mergeCell ref="D100:E100"/>
    <mergeCell ref="D89:E89"/>
    <mergeCell ref="D90:E90"/>
    <mergeCell ref="D91:E91"/>
    <mergeCell ref="D92:E92"/>
    <mergeCell ref="D93:E93"/>
    <mergeCell ref="D94:E94"/>
    <mergeCell ref="D107:E107"/>
    <mergeCell ref="D108:E108"/>
    <mergeCell ref="D109:E109"/>
    <mergeCell ref="D110:E110"/>
    <mergeCell ref="D111:E111"/>
    <mergeCell ref="D112:E112"/>
    <mergeCell ref="D101:E101"/>
    <mergeCell ref="D102:E102"/>
    <mergeCell ref="D103:E103"/>
    <mergeCell ref="D104:E104"/>
    <mergeCell ref="D105:E105"/>
    <mergeCell ref="D106:E106"/>
    <mergeCell ref="D119:E119"/>
    <mergeCell ref="D120:E120"/>
    <mergeCell ref="D121:E121"/>
    <mergeCell ref="D122:E122"/>
    <mergeCell ref="D124:E124"/>
    <mergeCell ref="D125:E125"/>
    <mergeCell ref="D113:E113"/>
    <mergeCell ref="D114:E114"/>
    <mergeCell ref="D115:E115"/>
    <mergeCell ref="D116:E116"/>
    <mergeCell ref="D117:E117"/>
    <mergeCell ref="D118:E118"/>
    <mergeCell ref="D134:E134"/>
    <mergeCell ref="D135:E135"/>
    <mergeCell ref="D136:E136"/>
    <mergeCell ref="D138:E138"/>
    <mergeCell ref="D139:E139"/>
    <mergeCell ref="D126:E126"/>
    <mergeCell ref="D127:E127"/>
    <mergeCell ref="D128:E128"/>
    <mergeCell ref="D130:E130"/>
    <mergeCell ref="D132:E132"/>
    <mergeCell ref="D133:E133"/>
  </mergeCells>
  <hyperlinks>
    <hyperlink ref="B1:C1" location="A2:A2" tooltip="Klikni na prechod ku Kryciemu listu..." display="Krycí list rozpočtu"/>
    <hyperlink ref="E1:F1" location="A54:A54" tooltip="Klikni na prechod ku rekapitulácii..." display="Rekapitulácia rozpočtu"/>
    <hyperlink ref="H1:I1" location="B78:B78" tooltip="Klikni na prechod ku Rozpočet..." display="Rozpočet"/>
  </hyperlinks>
  <printOptions horizontalCentered="1" gridLines="1"/>
  <pageMargins left="0" right="0" top="0.74803149606299213" bottom="0.74803149606299213" header="0.31496062992125984" footer="0.31496062992125984"/>
  <pageSetup paperSize="9" scale="75" orientation="portrait" r:id="rId1"/>
  <headerFooter>
    <oddHeader xml:space="preserve">&amp;C&amp;"-,Tučné"Cenová ponuka
Stavebné úpravy požiarnej zbrojnice - Žalobín / Hlavný objekt -  Elektroinštalácia   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Rekapitulácia</vt:lpstr>
      <vt:lpstr>SO 14629</vt:lpstr>
      <vt:lpstr>SO 14630</vt:lpstr>
      <vt:lpstr>'SO 14629'!Oblasť_tlače</vt:lpstr>
      <vt:lpstr>'SO 14630'!Oblasť_tlače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Halgaš</dc:creator>
  <cp:lastModifiedBy>Ján Halgaš</cp:lastModifiedBy>
  <cp:lastPrinted>2020-03-15T14:06:04Z</cp:lastPrinted>
  <dcterms:created xsi:type="dcterms:W3CDTF">2020-03-02T10:57:19Z</dcterms:created>
  <dcterms:modified xsi:type="dcterms:W3CDTF">2020-04-15T12:04:21Z</dcterms:modified>
</cp:coreProperties>
</file>