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Žalobín\MK\E mail\"/>
    </mc:Choice>
  </mc:AlternateContent>
  <xr:revisionPtr revIDLastSave="0" documentId="13_ncr:1_{2B620E05-F221-43CB-958F-AEC1ED59214C}" xr6:coauthVersionLast="47" xr6:coauthVersionMax="47" xr10:uidLastSave="{00000000-0000-0000-0000-000000000000}"/>
  <bookViews>
    <workbookView xWindow="28680" yWindow="-120" windowWidth="29040" windowHeight="15840" xr2:uid="{8139373B-F39A-46A2-BBB4-17986276B017}"/>
  </bookViews>
  <sheets>
    <sheet name="Rekapitulácia" sheetId="1" r:id="rId1"/>
    <sheet name="Krycí list stavby" sheetId="2" r:id="rId2"/>
    <sheet name="SO 15430" sheetId="3" r:id="rId3"/>
  </sheets>
  <definedNames>
    <definedName name="_xlnm.Print_Area" localSheetId="2">'SO 15430'!$B$2:$V$114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E17" i="2"/>
  <c r="D17" i="2"/>
  <c r="C17" i="2"/>
  <c r="E16" i="2"/>
  <c r="D16" i="2"/>
  <c r="C16" i="2"/>
  <c r="C15" i="2"/>
  <c r="F8" i="1"/>
  <c r="E8" i="1"/>
  <c r="I16" i="2" s="1"/>
  <c r="D8" i="1"/>
  <c r="I17" i="2" s="1"/>
  <c r="E7" i="1"/>
  <c r="K7" i="1"/>
  <c r="H29" i="3"/>
  <c r="P29" i="3" s="1"/>
  <c r="P16" i="3"/>
  <c r="Z114" i="3"/>
  <c r="E59" i="3"/>
  <c r="V111" i="3"/>
  <c r="I59" i="3" s="1"/>
  <c r="L111" i="3"/>
  <c r="K110" i="3"/>
  <c r="J110" i="3"/>
  <c r="S110" i="3"/>
  <c r="S111" i="3" s="1"/>
  <c r="H59" i="3" s="1"/>
  <c r="M110" i="3"/>
  <c r="M111" i="3" s="1"/>
  <c r="F59" i="3" s="1"/>
  <c r="I110" i="3"/>
  <c r="I111" i="3" s="1"/>
  <c r="G59" i="3" s="1"/>
  <c r="E58" i="3"/>
  <c r="V107" i="3"/>
  <c r="I58" i="3" s="1"/>
  <c r="L107" i="3"/>
  <c r="K106" i="3"/>
  <c r="J106" i="3"/>
  <c r="S106" i="3"/>
  <c r="S107" i="3" s="1"/>
  <c r="H58" i="3" s="1"/>
  <c r="M106" i="3"/>
  <c r="M107" i="3" s="1"/>
  <c r="F58" i="3" s="1"/>
  <c r="I106" i="3"/>
  <c r="I107" i="3" s="1"/>
  <c r="G58" i="3" s="1"/>
  <c r="V103" i="3"/>
  <c r="I57" i="3" s="1"/>
  <c r="L103" i="3"/>
  <c r="E57" i="3" s="1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J98" i="3"/>
  <c r="S98" i="3"/>
  <c r="M98" i="3"/>
  <c r="I98" i="3"/>
  <c r="K97" i="3"/>
  <c r="J97" i="3"/>
  <c r="S97" i="3"/>
  <c r="S103" i="3" s="1"/>
  <c r="H57" i="3" s="1"/>
  <c r="M97" i="3"/>
  <c r="I97" i="3"/>
  <c r="K96" i="3"/>
  <c r="J96" i="3"/>
  <c r="S96" i="3"/>
  <c r="M96" i="3"/>
  <c r="I96" i="3"/>
  <c r="K95" i="3"/>
  <c r="J95" i="3"/>
  <c r="S95" i="3"/>
  <c r="M95" i="3"/>
  <c r="I95" i="3"/>
  <c r="E56" i="3"/>
  <c r="V92" i="3"/>
  <c r="L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M89" i="3"/>
  <c r="I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M86" i="3"/>
  <c r="I86" i="3"/>
  <c r="K85" i="3"/>
  <c r="J85" i="3"/>
  <c r="S85" i="3"/>
  <c r="M85" i="3"/>
  <c r="I85" i="3"/>
  <c r="K84" i="3"/>
  <c r="J84" i="3"/>
  <c r="S84" i="3"/>
  <c r="M84" i="3"/>
  <c r="I84" i="3"/>
  <c r="K83" i="3"/>
  <c r="J83" i="3"/>
  <c r="S83" i="3"/>
  <c r="M83" i="3"/>
  <c r="I83" i="3"/>
  <c r="K82" i="3"/>
  <c r="J82" i="3"/>
  <c r="S82" i="3"/>
  <c r="M82" i="3"/>
  <c r="I82" i="3"/>
  <c r="K81" i="3"/>
  <c r="J81" i="3"/>
  <c r="S81" i="3"/>
  <c r="M81" i="3"/>
  <c r="I81" i="3"/>
  <c r="K80" i="3"/>
  <c r="J80" i="3"/>
  <c r="S80" i="3"/>
  <c r="M80" i="3"/>
  <c r="I80" i="3"/>
  <c r="K79" i="3"/>
  <c r="K114" i="3" s="1"/>
  <c r="J79" i="3"/>
  <c r="S79" i="3"/>
  <c r="M79" i="3"/>
  <c r="I79" i="3"/>
  <c r="P19" i="3"/>
  <c r="I92" i="3" l="1"/>
  <c r="G56" i="3" s="1"/>
  <c r="I103" i="3"/>
  <c r="G57" i="3" s="1"/>
  <c r="M103" i="3"/>
  <c r="F57" i="3" s="1"/>
  <c r="I19" i="2"/>
  <c r="I56" i="3"/>
  <c r="M92" i="3"/>
  <c r="F56" i="3" s="1"/>
  <c r="I113" i="3"/>
  <c r="G60" i="3" s="1"/>
  <c r="E15" i="3" s="1"/>
  <c r="L113" i="3"/>
  <c r="E60" i="3" s="1"/>
  <c r="C15" i="3" s="1"/>
  <c r="S92" i="3"/>
  <c r="H56" i="3" s="1"/>
  <c r="S113" i="3"/>
  <c r="H60" i="3" s="1"/>
  <c r="V113" i="3"/>
  <c r="I60" i="3" s="1"/>
  <c r="P23" i="3" l="1"/>
  <c r="I23" i="2" s="1"/>
  <c r="E15" i="2"/>
  <c r="E19" i="2" s="1"/>
  <c r="E19" i="3"/>
  <c r="P21" i="3"/>
  <c r="I21" i="2" s="1"/>
  <c r="E23" i="3"/>
  <c r="E23" i="2" s="1"/>
  <c r="P22" i="3"/>
  <c r="I22" i="2" s="1"/>
  <c r="M113" i="3"/>
  <c r="F60" i="3" s="1"/>
  <c r="D15" i="3" s="1"/>
  <c r="D15" i="2" s="1"/>
  <c r="V114" i="3"/>
  <c r="I62" i="3" s="1"/>
  <c r="E21" i="3"/>
  <c r="S114" i="3"/>
  <c r="H62" i="3" s="1"/>
  <c r="I114" i="3"/>
  <c r="E22" i="3"/>
  <c r="E22" i="2" s="1"/>
  <c r="L114" i="3"/>
  <c r="E62" i="3" s="1"/>
  <c r="G62" i="3" l="1"/>
  <c r="B7" i="1"/>
  <c r="P25" i="3"/>
  <c r="E21" i="2"/>
  <c r="I25" i="2" s="1"/>
  <c r="I27" i="2" s="1"/>
  <c r="M114" i="3"/>
  <c r="F62" i="3" s="1"/>
  <c r="B8" i="1" l="1"/>
  <c r="P27" i="3"/>
  <c r="C7" i="1"/>
  <c r="C8" i="1" s="1"/>
  <c r="H28" i="3" l="1"/>
  <c r="P28" i="3" s="1"/>
  <c r="P30" i="3" s="1"/>
  <c r="G7" i="1"/>
  <c r="G8" i="1" s="1"/>
  <c r="B9" i="1" l="1"/>
  <c r="B10" i="1" s="1"/>
  <c r="H29" i="2" l="1"/>
  <c r="I29" i="2" s="1"/>
  <c r="G10" i="1"/>
  <c r="H28" i="2"/>
  <c r="I28" i="2" s="1"/>
  <c r="G9" i="1"/>
  <c r="G11" i="1" l="1"/>
  <c r="I30" i="2"/>
</calcChain>
</file>

<file path=xl/sharedStrings.xml><?xml version="1.0" encoding="utf-8"?>
<sst xmlns="http://schemas.openxmlformats.org/spreadsheetml/2006/main" count="242" uniqueCount="140">
  <si>
    <t>Rekapitulácia rozpočtu</t>
  </si>
  <si>
    <t>Stavba Spevnená plocha pri cintoríne v intraviláne obce Žalobín na parcele 462-3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</si>
  <si>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</si>
  <si>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</si>
  <si>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</si>
  <si>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</si>
  <si>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</si>
  <si>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</si>
  <si>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</si>
  <si>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</si>
  <si>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</si>
  <si>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</si>
  <si>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Spevnená plocha</t>
  </si>
  <si>
    <t>Krycí list rozpočtu</t>
  </si>
  <si>
    <t>Objekt SO 01 Spevnená plocha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</si>
  <si>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</si>
  <si>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</si>
  <si>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</si>
  <si>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</si>
  <si>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</si>
  <si>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20. 9. 2021</t>
  </si>
  <si>
    <t>Odberateľ: Obec Žalobín</t>
  </si>
  <si>
    <t>Projektant: Ing. Dana Betáková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</si>
  <si>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</si>
  <si>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</si>
  <si>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</si>
  <si>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</si>
  <si>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</si>
  <si>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</si>
  <si>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</si>
  <si>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</si>
  <si>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</si>
  <si>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</si>
  <si>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</si>
  <si>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</si>
  <si>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</si>
  <si>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</si>
  <si>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</si>
  <si>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</si>
  <si>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</si>
  <si>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</si>
  <si>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</si>
  <si>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</si>
  <si>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</si>
  <si>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</si>
  <si>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</si>
  <si>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</si>
  <si>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</si>
  <si>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</si>
  <si>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</si>
  <si>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</si>
  <si>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</si>
  <si>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</si>
  <si>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</si>
  <si>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</si>
  <si>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</si>
  <si>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 9. 2021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</si>
  <si>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</si>
  <si>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</si>
  <si>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</si>
  <si>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</si>
  <si>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</si>
  <si>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</si>
  <si>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</si>
  <si>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</si>
  <si>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</si>
  <si>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</si>
  <si>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</si>
  <si>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</si>
  <si>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</si>
  <si>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</si>
  <si>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</si>
  <si>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</si>
  <si>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</si>
  <si>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</si>
  <si>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</si>
  <si>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</si>
  <si>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</si>
  <si>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Spevnená plocha pri cintoríne v intraviláne obce Žalobín na parcele 462-3</t>
  </si>
  <si>
    <t>121101112.S</t>
  </si>
  <si>
    <t xml:space="preserve">Odstránenie ornice s premiestn. na hromady, so zložením na vzdialenosť do 100 m a do 1000 m3   </t>
  </si>
  <si>
    <t>m3</t>
  </si>
  <si>
    <t>122201101.S</t>
  </si>
  <si>
    <t xml:space="preserve">Odkopávka a prekopávka nezapažená v hornine 3, do 100 m3   </t>
  </si>
  <si>
    <t>122201109.S</t>
  </si>
  <si>
    <t xml:space="preserve">Odkopávky a prekopávky nezapažené. Príplatok k cenám za lepivosť horniny 3   </t>
  </si>
  <si>
    <t>122201401.S</t>
  </si>
  <si>
    <t xml:space="preserve">Výkop v zemníku na suchu v hornine 3, do 100 m3   </t>
  </si>
  <si>
    <t>122201409.S</t>
  </si>
  <si>
    <t xml:space="preserve">Príplatok k cenám za lepivosť výkopu v zemníkoch na suchu v hornine 3   </t>
  </si>
  <si>
    <t>162201102.S</t>
  </si>
  <si>
    <t xml:space="preserve">Vodorovné premiestnenie výkopku z horniny 1-4 nad 20-50m   </t>
  </si>
  <si>
    <t>162401122.S</t>
  </si>
  <si>
    <t xml:space="preserve">Vodorovné premiestnenie výkopku  po spevnenej ceste z  horniny tr.1-4, nad 100 do 1000 m3 na vzdialenosť do 2000 m   </t>
  </si>
  <si>
    <t>171101102.S</t>
  </si>
  <si>
    <t xml:space="preserve">Uloženie sypaniny do násypu súdržnej horniny s mierou zhutnenia na 96 % podľa Proctor-Standard   </t>
  </si>
  <si>
    <t>171201202.S</t>
  </si>
  <si>
    <t xml:space="preserve">Uloženie sypaniny na skládky nad 100 do 1000 m3   </t>
  </si>
  <si>
    <t>180402111.S</t>
  </si>
  <si>
    <t xml:space="preserve">Založenie trávnika parkového výsevom v rovine do 1:5   </t>
  </si>
  <si>
    <t>m2</t>
  </si>
  <si>
    <t>005720001400.S</t>
  </si>
  <si>
    <t xml:space="preserve">Osivá tráv - semená parkovej zmesi   </t>
  </si>
  <si>
    <t>kg</t>
  </si>
  <si>
    <t>181101102.S</t>
  </si>
  <si>
    <t xml:space="preserve">Úprava pláne v zárezoch v hornine 1-4 so zhutnením   </t>
  </si>
  <si>
    <t>181301301.S</t>
  </si>
  <si>
    <t xml:space="preserve">Rozprestretie ornice na svahu do sklonu 1:5, plocha do 500 m2, hr. do 100 mm   </t>
  </si>
  <si>
    <t>564752113.S</t>
  </si>
  <si>
    <t xml:space="preserve">Podklad alebo kryt z kameniva hrubého drveného veľ. 32-63 mm (vibr.štrk) po zhut.hr. 170 mm   </t>
  </si>
  <si>
    <t>564851111.S</t>
  </si>
  <si>
    <t xml:space="preserve">Podklad zo štrkodrviny s rozprestretím a zhutnením, po zhutnení hr. 150 mm   </t>
  </si>
  <si>
    <t>564851114.S</t>
  </si>
  <si>
    <t xml:space="preserve">Podklad zo štrkodrviny s rozprestretím a zhutnením, po zhutnení hr. 180 mm   </t>
  </si>
  <si>
    <t>569551111.S</t>
  </si>
  <si>
    <t xml:space="preserve">Spevnenie krajníc alebo komun. pre peších s rozpr. a zhutnením, prehodenou zeminou hr. 150 mm   </t>
  </si>
  <si>
    <t>569831111.S</t>
  </si>
  <si>
    <t xml:space="preserve">Spevnenie krajníc alebo komun. pre peších s rozpr. a zhutnením, štrkodrvinou hr. 100 mm   </t>
  </si>
  <si>
    <t>573211108.S</t>
  </si>
  <si>
    <t xml:space="preserve">Postrek asfaltový spojovací bez posypu kamenivom z asfaltu cestného v množstve 0,50 kg/m2   </t>
  </si>
  <si>
    <t>577144241.S</t>
  </si>
  <si>
    <t xml:space="preserve">Asfaltový betón vrstva obrusná AC 11 O v pruhu š. nad 3 m z nemodifik. asfaltu tr. II, po zhutnení hr. 50 mm   </t>
  </si>
  <si>
    <t>577164341.S</t>
  </si>
  <si>
    <t xml:space="preserve">Asfaltový betón vrstva obrusná alebo ložná AC 16 v pruhu š. nad 3 m z nemodifik. asfaltu tr. II, po zhutnení hr. 70 mm   </t>
  </si>
  <si>
    <t>938909311.S</t>
  </si>
  <si>
    <t xml:space="preserve">Odstránenie blata, prachu alebo hlineného nánosu, z povrchu podkladu alebo krytu bet. alebo asfalt.   </t>
  </si>
  <si>
    <t>998225111.S</t>
  </si>
  <si>
    <t xml:space="preserve">Presun hmôt pre pozemnú komunikáciu a letisko s krytom asfaltovým akejkoľvek dĺžky objektu   </t>
  </si>
  <si>
    <t>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</si>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</sst>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0A5C-0DD4-4641-AA20-450060DE9C50}">
  <dimension ref="A1:Z11"/>
  <sheetViews>
    <sheetView tabSelected="1" workbookViewId="0">
      <selection activeCell="A13" sqref="A13:G19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5" t="s">
        <v>0</v>
      </c>
      <c r="B2" s="276"/>
      <c r="C2" s="276"/>
      <c r="D2" s="276"/>
      <c r="E2" s="276"/>
      <c r="F2" s="5" t="s">
        <v>2</v>
      </c>
      <c r="G2" s="5"/>
    </row>
    <row r="3" spans="1:26" x14ac:dyDescent="0.3">
      <c r="A3" s="277" t="s">
        <v>1</v>
      </c>
      <c r="B3" s="277"/>
      <c r="C3" s="277"/>
      <c r="D3" s="277"/>
      <c r="E3" s="277"/>
      <c r="F3" s="6" t="s">
        <v>3</v>
      </c>
      <c r="G3" s="6" t="s">
        <v>4</v>
      </c>
    </row>
    <row r="4" spans="1:26" x14ac:dyDescent="0.3">
      <c r="A4" s="277"/>
      <c r="B4" s="277"/>
      <c r="C4" s="277"/>
      <c r="D4" s="277"/>
      <c r="E4" s="277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9">
        <f>'SO 15430'!I114-Rekapitulácia!D7</f>
        <v>0</v>
      </c>
      <c r="C7" s="219">
        <f>'SO 15430'!P25</f>
        <v>0</v>
      </c>
      <c r="D7" s="219">
        <v>0</v>
      </c>
      <c r="E7" s="219">
        <f>'SO 15430'!P16</f>
        <v>0</v>
      </c>
      <c r="F7" s="219">
        <v>0</v>
      </c>
      <c r="G7" s="219">
        <f>B7+C7+D7+E7+F7</f>
        <v>0</v>
      </c>
      <c r="K7">
        <f>'SO 15430'!K114</f>
        <v>0</v>
      </c>
      <c r="Q7">
        <v>30.126000000000001</v>
      </c>
    </row>
    <row r="8" spans="1:26" x14ac:dyDescent="0.3">
      <c r="A8" s="222" t="s">
        <v>129</v>
      </c>
      <c r="B8" s="223">
        <f>SUM(B7:B7)</f>
        <v>0</v>
      </c>
      <c r="C8" s="223">
        <f>SUM(C7:C7)</f>
        <v>0</v>
      </c>
      <c r="D8" s="223">
        <f>SUM(D7:D7)</f>
        <v>0</v>
      </c>
      <c r="E8" s="223">
        <f>SUM(E7:E7)</f>
        <v>0</v>
      </c>
      <c r="F8" s="223">
        <f>SUM(F7:F7)</f>
        <v>0</v>
      </c>
      <c r="G8" s="223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20" t="s">
        <v>130</v>
      </c>
      <c r="B9" s="221">
        <f>G8-SUM(Rekapitulácia!K7:'Rekapitulácia'!K7)*1</f>
        <v>0</v>
      </c>
      <c r="C9" s="221"/>
      <c r="D9" s="221"/>
      <c r="E9" s="221"/>
      <c r="F9" s="221"/>
      <c r="G9" s="221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131</v>
      </c>
      <c r="B10" s="218">
        <f>(G8-B9)</f>
        <v>0</v>
      </c>
      <c r="C10" s="218"/>
      <c r="D10" s="218"/>
      <c r="E10" s="218"/>
      <c r="F10" s="218"/>
      <c r="G10" s="218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4" t="s">
        <v>132</v>
      </c>
      <c r="B11" s="225"/>
      <c r="C11" s="225"/>
      <c r="D11" s="225"/>
      <c r="E11" s="225"/>
      <c r="F11" s="225"/>
      <c r="G11" s="225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01A3D-9119-42BC-8B6D-8BCC61CE4AB8}">
  <dimension ref="A1:AA42"/>
  <sheetViews>
    <sheetView workbookViewId="0">
      <pane ySplit="1" topLeftCell="A20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5546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0" t="s">
        <v>133</v>
      </c>
      <c r="C2" s="301"/>
      <c r="D2" s="301"/>
      <c r="E2" s="301"/>
      <c r="F2" s="301"/>
      <c r="G2" s="301"/>
      <c r="H2" s="301"/>
      <c r="I2" s="301"/>
      <c r="J2" s="302"/>
      <c r="K2" s="267"/>
      <c r="L2" s="267"/>
      <c r="M2" s="267"/>
      <c r="N2" s="267"/>
      <c r="O2" s="267"/>
      <c r="P2" s="153"/>
    </row>
    <row r="3" spans="1:23" ht="18" customHeight="1" x14ac:dyDescent="0.3">
      <c r="A3" s="1"/>
      <c r="B3" s="303" t="s">
        <v>1</v>
      </c>
      <c r="C3" s="304"/>
      <c r="D3" s="304"/>
      <c r="E3" s="304"/>
      <c r="F3" s="304"/>
      <c r="G3" s="305"/>
      <c r="H3" s="305"/>
      <c r="I3" s="305"/>
      <c r="J3" s="306"/>
      <c r="K3" s="267"/>
      <c r="L3" s="267"/>
      <c r="M3" s="267"/>
      <c r="N3" s="267"/>
      <c r="O3" s="267"/>
      <c r="P3" s="153"/>
    </row>
    <row r="4" spans="1:23" ht="18" customHeight="1" x14ac:dyDescent="0.3">
      <c r="A4" s="1"/>
      <c r="B4" s="235"/>
      <c r="C4" s="226"/>
      <c r="D4" s="226"/>
      <c r="E4" s="226"/>
      <c r="F4" s="236" t="s">
        <v>15</v>
      </c>
      <c r="G4" s="226"/>
      <c r="H4" s="226"/>
      <c r="I4" s="226"/>
      <c r="J4" s="270"/>
      <c r="K4" s="267"/>
      <c r="L4" s="267"/>
      <c r="M4" s="267"/>
      <c r="N4" s="267"/>
      <c r="O4" s="267"/>
      <c r="P4" s="153"/>
    </row>
    <row r="5" spans="1:23" ht="18" customHeight="1" x14ac:dyDescent="0.3">
      <c r="A5" s="1"/>
      <c r="B5" s="234"/>
      <c r="C5" s="226"/>
      <c r="D5" s="226"/>
      <c r="E5" s="226"/>
      <c r="F5" s="236" t="s">
        <v>16</v>
      </c>
      <c r="G5" s="226"/>
      <c r="H5" s="226"/>
      <c r="I5" s="226"/>
      <c r="J5" s="270"/>
      <c r="K5" s="267"/>
      <c r="L5" s="267"/>
      <c r="M5" s="267"/>
      <c r="N5" s="267"/>
      <c r="O5" s="267"/>
      <c r="P5" s="153"/>
    </row>
    <row r="6" spans="1:23" ht="18" customHeight="1" x14ac:dyDescent="0.3">
      <c r="A6" s="1"/>
      <c r="B6" s="237" t="s">
        <v>17</v>
      </c>
      <c r="C6" s="226"/>
      <c r="D6" s="236" t="s">
        <v>18</v>
      </c>
      <c r="E6" s="226"/>
      <c r="F6" s="236" t="s">
        <v>19</v>
      </c>
      <c r="G6" s="236" t="s">
        <v>20</v>
      </c>
      <c r="H6" s="226"/>
      <c r="I6" s="226"/>
      <c r="J6" s="270"/>
      <c r="K6" s="267"/>
      <c r="L6" s="267"/>
      <c r="M6" s="267"/>
      <c r="N6" s="267"/>
      <c r="O6" s="267"/>
      <c r="P6" s="153"/>
    </row>
    <row r="7" spans="1:23" ht="19.95" customHeight="1" x14ac:dyDescent="0.3">
      <c r="A7" s="1"/>
      <c r="B7" s="307" t="s">
        <v>21</v>
      </c>
      <c r="C7" s="308"/>
      <c r="D7" s="308"/>
      <c r="E7" s="308"/>
      <c r="F7" s="308"/>
      <c r="G7" s="308"/>
      <c r="H7" s="308"/>
      <c r="I7" s="238"/>
      <c r="J7" s="271"/>
      <c r="K7" s="267"/>
      <c r="L7" s="267"/>
      <c r="M7" s="267"/>
      <c r="N7" s="267"/>
      <c r="O7" s="267"/>
      <c r="P7" s="153"/>
    </row>
    <row r="8" spans="1:23" ht="18" customHeight="1" x14ac:dyDescent="0.3">
      <c r="A8" s="1"/>
      <c r="B8" s="237" t="s">
        <v>24</v>
      </c>
      <c r="C8" s="226"/>
      <c r="D8" s="226"/>
      <c r="E8" s="226"/>
      <c r="F8" s="236" t="s">
        <v>25</v>
      </c>
      <c r="G8" s="226"/>
      <c r="H8" s="226"/>
      <c r="I8" s="226"/>
      <c r="J8" s="270"/>
      <c r="K8" s="267"/>
      <c r="L8" s="267"/>
      <c r="M8" s="267"/>
      <c r="N8" s="267"/>
      <c r="O8" s="267"/>
      <c r="P8" s="153"/>
    </row>
    <row r="9" spans="1:23" ht="19.95" customHeight="1" x14ac:dyDescent="0.3">
      <c r="A9" s="1"/>
      <c r="B9" s="307" t="s">
        <v>22</v>
      </c>
      <c r="C9" s="308"/>
      <c r="D9" s="308"/>
      <c r="E9" s="308"/>
      <c r="F9" s="308"/>
      <c r="G9" s="308"/>
      <c r="H9" s="308"/>
      <c r="I9" s="238"/>
      <c r="J9" s="271"/>
      <c r="K9" s="267"/>
      <c r="L9" s="267"/>
      <c r="M9" s="267"/>
      <c r="N9" s="267"/>
      <c r="O9" s="267"/>
      <c r="P9" s="153"/>
    </row>
    <row r="10" spans="1:23" ht="18" customHeight="1" x14ac:dyDescent="0.3">
      <c r="A10" s="1"/>
      <c r="B10" s="237" t="s">
        <v>24</v>
      </c>
      <c r="C10" s="226"/>
      <c r="D10" s="226"/>
      <c r="E10" s="226"/>
      <c r="F10" s="236" t="s">
        <v>25</v>
      </c>
      <c r="G10" s="226"/>
      <c r="H10" s="226"/>
      <c r="I10" s="226"/>
      <c r="J10" s="270"/>
      <c r="K10" s="267"/>
      <c r="L10" s="267"/>
      <c r="M10" s="267"/>
      <c r="N10" s="267"/>
      <c r="O10" s="267"/>
      <c r="P10" s="153"/>
    </row>
    <row r="11" spans="1:23" ht="19.95" customHeight="1" x14ac:dyDescent="0.3">
      <c r="A11" s="1"/>
      <c r="B11" s="307" t="s">
        <v>23</v>
      </c>
      <c r="C11" s="308"/>
      <c r="D11" s="308"/>
      <c r="E11" s="308"/>
      <c r="F11" s="308"/>
      <c r="G11" s="308"/>
      <c r="H11" s="308"/>
      <c r="I11" s="238"/>
      <c r="J11" s="271"/>
      <c r="K11" s="267"/>
      <c r="L11" s="267"/>
      <c r="M11" s="267"/>
      <c r="N11" s="267"/>
      <c r="O11" s="267"/>
      <c r="P11" s="153"/>
    </row>
    <row r="12" spans="1:23" ht="18" customHeight="1" x14ac:dyDescent="0.3">
      <c r="A12" s="1"/>
      <c r="B12" s="237" t="s">
        <v>24</v>
      </c>
      <c r="C12" s="226"/>
      <c r="D12" s="226"/>
      <c r="E12" s="226"/>
      <c r="F12" s="236" t="s">
        <v>25</v>
      </c>
      <c r="G12" s="226"/>
      <c r="H12" s="226"/>
      <c r="I12" s="226"/>
      <c r="J12" s="270"/>
      <c r="K12" s="267"/>
      <c r="L12" s="267"/>
      <c r="M12" s="267"/>
      <c r="N12" s="267"/>
      <c r="O12" s="267"/>
      <c r="P12" s="153"/>
    </row>
    <row r="13" spans="1:23" ht="18" customHeight="1" x14ac:dyDescent="0.3">
      <c r="A13" s="1"/>
      <c r="B13" s="233"/>
      <c r="C13" s="127"/>
      <c r="D13" s="127"/>
      <c r="E13" s="127"/>
      <c r="F13" s="127"/>
      <c r="G13" s="127"/>
      <c r="H13" s="127"/>
      <c r="I13" s="127"/>
      <c r="J13" s="272"/>
      <c r="K13" s="267"/>
      <c r="L13" s="267"/>
      <c r="M13" s="267"/>
      <c r="N13" s="267"/>
      <c r="O13" s="267"/>
      <c r="P13" s="153"/>
    </row>
    <row r="14" spans="1:23" ht="18" customHeight="1" x14ac:dyDescent="0.3">
      <c r="A14" s="1"/>
      <c r="B14" s="243" t="s">
        <v>6</v>
      </c>
      <c r="C14" s="251" t="s">
        <v>47</v>
      </c>
      <c r="D14" s="247" t="s">
        <v>48</v>
      </c>
      <c r="E14" s="241" t="s">
        <v>49</v>
      </c>
      <c r="F14" s="309" t="s">
        <v>31</v>
      </c>
      <c r="G14" s="294"/>
      <c r="H14" s="231"/>
      <c r="I14" s="239"/>
      <c r="J14" s="273"/>
      <c r="K14" s="267"/>
      <c r="L14" s="267"/>
      <c r="M14" s="267"/>
      <c r="N14" s="267"/>
      <c r="O14" s="267"/>
      <c r="P14" s="153"/>
    </row>
    <row r="15" spans="1:23" ht="18" customHeight="1" x14ac:dyDescent="0.3">
      <c r="A15" s="1"/>
      <c r="B15" s="211" t="s">
        <v>26</v>
      </c>
      <c r="C15" s="252">
        <f>'SO 15430'!C15</f>
        <v>0</v>
      </c>
      <c r="D15" s="248">
        <f>'SO 15430'!D15</f>
        <v>0</v>
      </c>
      <c r="E15" s="240">
        <f>'SO 15430'!E15</f>
        <v>0</v>
      </c>
      <c r="F15" s="292" t="s">
        <v>32</v>
      </c>
      <c r="G15" s="284"/>
      <c r="H15" s="229"/>
      <c r="I15" s="255">
        <f>Rekapitulácia!F8</f>
        <v>0</v>
      </c>
      <c r="J15" s="200"/>
      <c r="K15" s="267"/>
      <c r="L15" s="267"/>
      <c r="M15" s="267"/>
      <c r="N15" s="267"/>
      <c r="O15" s="267"/>
      <c r="P15" s="153"/>
    </row>
    <row r="16" spans="1:23" ht="18" customHeight="1" x14ac:dyDescent="0.3">
      <c r="A16" s="1"/>
      <c r="B16" s="243" t="s">
        <v>27</v>
      </c>
      <c r="C16" s="259">
        <f>'SO 15430'!C16</f>
        <v>0</v>
      </c>
      <c r="D16" s="260">
        <f>'SO 15430'!D16</f>
        <v>0</v>
      </c>
      <c r="E16" s="245">
        <f>'SO 15430'!E16</f>
        <v>0</v>
      </c>
      <c r="F16" s="293" t="s">
        <v>33</v>
      </c>
      <c r="G16" s="294"/>
      <c r="H16" s="232"/>
      <c r="I16" s="261">
        <f>Rekapitulácia!E8</f>
        <v>0</v>
      </c>
      <c r="J16" s="273"/>
      <c r="K16" s="267"/>
      <c r="L16" s="267"/>
      <c r="M16" s="267"/>
      <c r="N16" s="267"/>
      <c r="O16" s="267"/>
      <c r="P16" s="153"/>
    </row>
    <row r="17" spans="1:23" ht="18" customHeight="1" x14ac:dyDescent="0.3">
      <c r="A17" s="1"/>
      <c r="B17" s="211" t="s">
        <v>28</v>
      </c>
      <c r="C17" s="252">
        <f>'SO 15430'!C17</f>
        <v>0</v>
      </c>
      <c r="D17" s="248">
        <f>'SO 15430'!D17</f>
        <v>0</v>
      </c>
      <c r="E17" s="240">
        <f>'SO 15430'!E17</f>
        <v>0</v>
      </c>
      <c r="F17" s="295" t="s">
        <v>34</v>
      </c>
      <c r="G17" s="296"/>
      <c r="H17" s="230"/>
      <c r="I17" s="255">
        <f>Rekapitulácia!D8</f>
        <v>0</v>
      </c>
      <c r="J17" s="200"/>
      <c r="K17" s="267"/>
      <c r="L17" s="267"/>
      <c r="M17" s="267"/>
      <c r="N17" s="267"/>
      <c r="O17" s="267"/>
      <c r="P17" s="153"/>
    </row>
    <row r="18" spans="1:23" ht="18" customHeight="1" x14ac:dyDescent="0.3">
      <c r="A18" s="1"/>
      <c r="B18" s="237" t="s">
        <v>29</v>
      </c>
      <c r="C18" s="253">
        <f>'SO 15430'!C18</f>
        <v>0</v>
      </c>
      <c r="D18" s="249">
        <f>'SO 15430'!D18</f>
        <v>0</v>
      </c>
      <c r="E18" s="227">
        <f>'SO 15430'!E18</f>
        <v>0</v>
      </c>
      <c r="F18" s="297"/>
      <c r="G18" s="286"/>
      <c r="H18" s="228"/>
      <c r="I18" s="256"/>
      <c r="J18" s="270"/>
      <c r="K18" s="267"/>
      <c r="L18" s="267"/>
      <c r="M18" s="267"/>
      <c r="N18" s="267"/>
      <c r="O18" s="267"/>
      <c r="P18" s="153"/>
    </row>
    <row r="19" spans="1:23" ht="18" customHeight="1" x14ac:dyDescent="0.3">
      <c r="A19" s="1"/>
      <c r="B19" s="237" t="s">
        <v>30</v>
      </c>
      <c r="C19" s="254"/>
      <c r="D19" s="250"/>
      <c r="E19" s="242">
        <f>SUM(E15:E18)</f>
        <v>0</v>
      </c>
      <c r="F19" s="298" t="s">
        <v>30</v>
      </c>
      <c r="G19" s="299"/>
      <c r="H19" s="228"/>
      <c r="I19" s="257">
        <f>SUM(I15:I18)</f>
        <v>0</v>
      </c>
      <c r="J19" s="270"/>
      <c r="K19" s="267"/>
      <c r="L19" s="267"/>
      <c r="M19" s="267"/>
      <c r="N19" s="267"/>
      <c r="O19" s="267"/>
      <c r="P19" s="153"/>
    </row>
    <row r="20" spans="1:23" ht="18" customHeight="1" x14ac:dyDescent="0.3">
      <c r="A20" s="1"/>
      <c r="B20" s="243" t="s">
        <v>40</v>
      </c>
      <c r="C20" s="246"/>
      <c r="D20" s="246"/>
      <c r="E20" s="262"/>
      <c r="F20" s="290" t="s">
        <v>40</v>
      </c>
      <c r="G20" s="294"/>
      <c r="H20" s="232"/>
      <c r="I20" s="258"/>
      <c r="J20" s="273"/>
      <c r="K20" s="267"/>
      <c r="L20" s="267"/>
      <c r="M20" s="267"/>
      <c r="N20" s="267"/>
      <c r="O20" s="267"/>
      <c r="P20" s="153"/>
    </row>
    <row r="21" spans="1:23" ht="18" customHeight="1" x14ac:dyDescent="0.3">
      <c r="A21" s="1"/>
      <c r="B21" s="211" t="s">
        <v>134</v>
      </c>
      <c r="C21" s="230"/>
      <c r="D21" s="230"/>
      <c r="E21" s="240">
        <f>'SO 15430'!E21</f>
        <v>0</v>
      </c>
      <c r="F21" s="285" t="s">
        <v>137</v>
      </c>
      <c r="G21" s="286"/>
      <c r="H21" s="230"/>
      <c r="I21" s="255">
        <f>'SO 15430'!P21</f>
        <v>0</v>
      </c>
      <c r="J21" s="200"/>
      <c r="K21" s="267"/>
      <c r="L21" s="267"/>
      <c r="M21" s="267"/>
      <c r="N21" s="267"/>
      <c r="O21" s="267"/>
      <c r="P21" s="153"/>
    </row>
    <row r="22" spans="1:23" ht="18" customHeight="1" x14ac:dyDescent="0.3">
      <c r="A22" s="1"/>
      <c r="B22" s="237" t="s">
        <v>135</v>
      </c>
      <c r="C22" s="228"/>
      <c r="D22" s="228"/>
      <c r="E22" s="227">
        <f>'SO 15430'!E22</f>
        <v>0</v>
      </c>
      <c r="F22" s="285" t="s">
        <v>138</v>
      </c>
      <c r="G22" s="286"/>
      <c r="H22" s="228"/>
      <c r="I22" s="256">
        <f>'SO 15430'!P22</f>
        <v>0</v>
      </c>
      <c r="J22" s="270"/>
      <c r="K22" s="267"/>
      <c r="L22" s="267"/>
      <c r="M22" s="267"/>
      <c r="N22" s="267"/>
      <c r="O22" s="267"/>
      <c r="P22" s="153"/>
      <c r="V22" s="53"/>
      <c r="W22" s="53"/>
    </row>
    <row r="23" spans="1:23" ht="18" customHeight="1" x14ac:dyDescent="0.3">
      <c r="A23" s="1"/>
      <c r="B23" s="237" t="s">
        <v>136</v>
      </c>
      <c r="C23" s="228"/>
      <c r="D23" s="228"/>
      <c r="E23" s="227">
        <f>'SO 15430'!E23</f>
        <v>0</v>
      </c>
      <c r="F23" s="285" t="s">
        <v>139</v>
      </c>
      <c r="G23" s="286"/>
      <c r="H23" s="228"/>
      <c r="I23" s="256">
        <f>'SO 15430'!P23</f>
        <v>0</v>
      </c>
      <c r="J23" s="270"/>
      <c r="K23" s="267"/>
      <c r="L23" s="267"/>
      <c r="M23" s="267"/>
      <c r="N23" s="267"/>
      <c r="O23" s="267"/>
      <c r="P23" s="153"/>
      <c r="V23" s="53"/>
      <c r="W23" s="53"/>
    </row>
    <row r="24" spans="1:23" ht="18" customHeight="1" x14ac:dyDescent="0.3">
      <c r="A24" s="1"/>
      <c r="B24" s="234"/>
      <c r="C24" s="228"/>
      <c r="D24" s="228"/>
      <c r="E24" s="228"/>
      <c r="F24" s="287"/>
      <c r="G24" s="286"/>
      <c r="H24" s="228"/>
      <c r="I24" s="234"/>
      <c r="J24" s="270"/>
      <c r="K24" s="267"/>
      <c r="L24" s="267"/>
      <c r="M24" s="267"/>
      <c r="N24" s="267"/>
      <c r="O24" s="267"/>
      <c r="P24" s="153"/>
      <c r="V24" s="53"/>
      <c r="W24" s="53"/>
    </row>
    <row r="25" spans="1:23" ht="18" customHeight="1" x14ac:dyDescent="0.3">
      <c r="A25" s="1"/>
      <c r="B25" s="237"/>
      <c r="C25" s="228"/>
      <c r="D25" s="228"/>
      <c r="E25" s="228"/>
      <c r="F25" s="288" t="s">
        <v>30</v>
      </c>
      <c r="G25" s="289"/>
      <c r="H25" s="228"/>
      <c r="I25" s="257">
        <f>SUM(E21:E24)+SUM(I21:I24)</f>
        <v>0</v>
      </c>
      <c r="J25" s="270"/>
      <c r="K25" s="267"/>
      <c r="L25" s="267"/>
      <c r="M25" s="267"/>
      <c r="N25" s="267"/>
      <c r="O25" s="267"/>
      <c r="P25" s="153"/>
    </row>
    <row r="26" spans="1:23" ht="18" customHeight="1" x14ac:dyDescent="0.3">
      <c r="A26" s="1"/>
      <c r="B26" s="210" t="s">
        <v>52</v>
      </c>
      <c r="C26" s="132"/>
      <c r="D26" s="132"/>
      <c r="E26" s="264"/>
      <c r="F26" s="290" t="s">
        <v>35</v>
      </c>
      <c r="G26" s="291"/>
      <c r="H26" s="132"/>
      <c r="I26" s="233"/>
      <c r="J26" s="272"/>
      <c r="K26" s="267"/>
      <c r="L26" s="267"/>
      <c r="M26" s="267"/>
      <c r="N26" s="267"/>
      <c r="O26" s="267"/>
      <c r="P26" s="153"/>
    </row>
    <row r="27" spans="1:23" ht="18" customHeight="1" x14ac:dyDescent="0.3">
      <c r="A27" s="1"/>
      <c r="B27" s="207"/>
      <c r="C27" s="1"/>
      <c r="D27" s="1"/>
      <c r="E27" s="265"/>
      <c r="F27" s="278" t="s">
        <v>36</v>
      </c>
      <c r="G27" s="279"/>
      <c r="H27" s="133"/>
      <c r="I27" s="255">
        <f>E19+I19+I25</f>
        <v>0</v>
      </c>
      <c r="J27" s="200"/>
      <c r="K27" s="267"/>
      <c r="L27" s="267"/>
      <c r="M27" s="267"/>
      <c r="N27" s="267"/>
      <c r="O27" s="267"/>
      <c r="P27" s="153"/>
    </row>
    <row r="28" spans="1:23" ht="18" customHeight="1" x14ac:dyDescent="0.3">
      <c r="A28" s="1"/>
      <c r="B28" s="207"/>
      <c r="C28" s="1"/>
      <c r="D28" s="1"/>
      <c r="E28" s="265"/>
      <c r="F28" s="280" t="s">
        <v>37</v>
      </c>
      <c r="G28" s="281"/>
      <c r="H28" s="245">
        <f>Rekapitulácia!B9</f>
        <v>0</v>
      </c>
      <c r="I28" s="243">
        <f>ROUND(((ROUND(H28,2)*20)/100),2)*1</f>
        <v>0</v>
      </c>
      <c r="J28" s="273"/>
      <c r="K28" s="267"/>
      <c r="L28" s="267"/>
      <c r="M28" s="267"/>
      <c r="N28" s="267"/>
      <c r="O28" s="267"/>
      <c r="P28" s="152"/>
    </row>
    <row r="29" spans="1:23" ht="18" customHeight="1" x14ac:dyDescent="0.3">
      <c r="A29" s="1"/>
      <c r="B29" s="207"/>
      <c r="C29" s="1"/>
      <c r="D29" s="1"/>
      <c r="E29" s="265"/>
      <c r="F29" s="282" t="s">
        <v>38</v>
      </c>
      <c r="G29" s="283"/>
      <c r="H29" s="240">
        <f>Rekapitulácia!B10</f>
        <v>0</v>
      </c>
      <c r="I29" s="211">
        <f>ROUND(((ROUND(H29,2)*0)/100),2)</f>
        <v>0</v>
      </c>
      <c r="J29" s="200"/>
      <c r="K29" s="267"/>
      <c r="L29" s="267"/>
      <c r="M29" s="267"/>
      <c r="N29" s="267"/>
      <c r="O29" s="267"/>
      <c r="P29" s="152"/>
    </row>
    <row r="30" spans="1:23" ht="18" customHeight="1" x14ac:dyDescent="0.3">
      <c r="A30" s="1"/>
      <c r="B30" s="207"/>
      <c r="C30" s="1"/>
      <c r="D30" s="1"/>
      <c r="E30" s="265"/>
      <c r="F30" s="280" t="s">
        <v>39</v>
      </c>
      <c r="G30" s="281"/>
      <c r="H30" s="232"/>
      <c r="I30" s="263">
        <f>SUM(I27:I29)</f>
        <v>0</v>
      </c>
      <c r="J30" s="273"/>
      <c r="K30" s="267"/>
      <c r="L30" s="267"/>
      <c r="M30" s="267"/>
      <c r="N30" s="267"/>
      <c r="O30" s="267"/>
      <c r="P30" s="153"/>
    </row>
    <row r="31" spans="1:23" ht="18" customHeight="1" x14ac:dyDescent="0.3">
      <c r="A31" s="1"/>
      <c r="B31" s="207"/>
      <c r="C31" s="1"/>
      <c r="D31" s="1"/>
      <c r="E31" s="266"/>
      <c r="F31" s="279"/>
      <c r="G31" s="284"/>
      <c r="H31" s="230"/>
      <c r="I31" s="207"/>
      <c r="J31" s="200"/>
      <c r="K31" s="267"/>
      <c r="L31" s="267"/>
      <c r="M31" s="267"/>
      <c r="N31" s="267"/>
      <c r="O31" s="267"/>
      <c r="P31" s="153"/>
    </row>
    <row r="32" spans="1:23" ht="18" customHeight="1" x14ac:dyDescent="0.3">
      <c r="A32" s="1"/>
      <c r="B32" s="210" t="s">
        <v>50</v>
      </c>
      <c r="C32" s="127"/>
      <c r="D32" s="127"/>
      <c r="E32" s="244" t="s">
        <v>51</v>
      </c>
      <c r="F32" s="229"/>
      <c r="G32" s="127"/>
      <c r="H32" s="132"/>
      <c r="I32" s="127"/>
      <c r="J32" s="272"/>
      <c r="K32" s="267"/>
      <c r="L32" s="267"/>
      <c r="M32" s="267"/>
      <c r="N32" s="267"/>
      <c r="O32" s="267"/>
      <c r="P32" s="153"/>
    </row>
    <row r="33" spans="1:23" ht="18" customHeight="1" x14ac:dyDescent="0.3">
      <c r="A33" s="1"/>
      <c r="B33" s="207"/>
      <c r="C33" s="1"/>
      <c r="D33" s="1"/>
      <c r="E33" s="1"/>
      <c r="F33" s="1"/>
      <c r="G33" s="1"/>
      <c r="H33" s="1"/>
      <c r="I33" s="1"/>
      <c r="J33" s="200"/>
      <c r="K33" s="267"/>
      <c r="L33" s="267"/>
      <c r="M33" s="267"/>
      <c r="N33" s="267"/>
      <c r="O33" s="267"/>
      <c r="P33" s="153"/>
    </row>
    <row r="34" spans="1:23" ht="18" customHeight="1" x14ac:dyDescent="0.3">
      <c r="A34" s="1"/>
      <c r="B34" s="207"/>
      <c r="C34" s="1"/>
      <c r="D34" s="1"/>
      <c r="E34" s="1"/>
      <c r="F34" s="1"/>
      <c r="G34" s="1"/>
      <c r="H34" s="1"/>
      <c r="I34" s="1"/>
      <c r="J34" s="200"/>
      <c r="K34" s="267"/>
      <c r="L34" s="267"/>
      <c r="M34" s="267"/>
      <c r="N34" s="267"/>
      <c r="O34" s="267"/>
      <c r="P34" s="153"/>
    </row>
    <row r="35" spans="1:23" ht="18" customHeight="1" x14ac:dyDescent="0.3">
      <c r="A35" s="1"/>
      <c r="B35" s="207"/>
      <c r="C35" s="1"/>
      <c r="D35" s="1"/>
      <c r="E35" s="1"/>
      <c r="F35" s="1"/>
      <c r="G35" s="1"/>
      <c r="H35" s="1"/>
      <c r="I35" s="1"/>
      <c r="J35" s="200"/>
      <c r="K35" s="267"/>
      <c r="L35" s="267"/>
      <c r="M35" s="267"/>
      <c r="N35" s="267"/>
      <c r="O35" s="267"/>
      <c r="P35" s="153"/>
    </row>
    <row r="36" spans="1:23" ht="18" customHeight="1" x14ac:dyDescent="0.3">
      <c r="A36" s="1"/>
      <c r="B36" s="207"/>
      <c r="C36" s="1"/>
      <c r="D36" s="1"/>
      <c r="E36" s="1"/>
      <c r="F36" s="1"/>
      <c r="G36" s="1"/>
      <c r="H36" s="1"/>
      <c r="I36" s="1"/>
      <c r="J36" s="200"/>
      <c r="K36" s="267"/>
      <c r="L36" s="267"/>
      <c r="M36" s="267"/>
      <c r="N36" s="267"/>
      <c r="O36" s="267"/>
      <c r="P36" s="153"/>
    </row>
    <row r="37" spans="1:23" ht="18" customHeight="1" x14ac:dyDescent="0.3">
      <c r="A37" s="1"/>
      <c r="B37" s="207"/>
      <c r="C37" s="1"/>
      <c r="D37" s="1"/>
      <c r="E37" s="1"/>
      <c r="F37" s="1"/>
      <c r="G37" s="1"/>
      <c r="H37" s="1"/>
      <c r="I37" s="1"/>
      <c r="J37" s="200"/>
      <c r="K37" s="267"/>
      <c r="L37" s="267"/>
      <c r="M37" s="267"/>
      <c r="N37" s="267"/>
      <c r="O37" s="267"/>
      <c r="P37" s="153"/>
    </row>
    <row r="38" spans="1:23" ht="18" customHeight="1" x14ac:dyDescent="0.3">
      <c r="A38" s="1"/>
      <c r="B38" s="268"/>
      <c r="C38" s="269"/>
      <c r="D38" s="269"/>
      <c r="E38" s="269"/>
      <c r="F38" s="269"/>
      <c r="G38" s="269"/>
      <c r="H38" s="269"/>
      <c r="I38" s="269"/>
      <c r="J38" s="274"/>
      <c r="K38" s="267"/>
      <c r="L38" s="267"/>
      <c r="M38" s="267"/>
      <c r="N38" s="267"/>
      <c r="O38" s="267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0DB9-5706-44F7-B5B6-2B08799340A8}">
  <dimension ref="A1:AA114"/>
  <sheetViews>
    <sheetView workbookViewId="0">
      <pane ySplit="1" topLeftCell="A64" activePane="bottomLeft" state="frozen"/>
      <selection pane="bottomLeft" activeCell="H112" sqref="H79:H11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7" t="s">
        <v>13</v>
      </c>
      <c r="C1" s="321"/>
      <c r="D1" s="12"/>
      <c r="E1" s="378" t="s">
        <v>0</v>
      </c>
      <c r="F1" s="379"/>
      <c r="G1" s="13"/>
      <c r="H1" s="320" t="s">
        <v>64</v>
      </c>
      <c r="I1" s="321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0" t="s">
        <v>13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3"/>
    </row>
    <row r="3" spans="1:23" ht="18" customHeight="1" x14ac:dyDescent="0.3">
      <c r="A3" s="15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8" t="s">
        <v>21</v>
      </c>
      <c r="C7" s="389"/>
      <c r="D7" s="389"/>
      <c r="E7" s="389"/>
      <c r="F7" s="389"/>
      <c r="G7" s="389"/>
      <c r="H7" s="39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8" t="s">
        <v>22</v>
      </c>
      <c r="C9" s="369"/>
      <c r="D9" s="369"/>
      <c r="E9" s="369"/>
      <c r="F9" s="369"/>
      <c r="G9" s="369"/>
      <c r="H9" s="370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8" t="s">
        <v>23</v>
      </c>
      <c r="C11" s="369"/>
      <c r="D11" s="369"/>
      <c r="E11" s="369"/>
      <c r="F11" s="369"/>
      <c r="G11" s="369"/>
      <c r="H11" s="370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24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71" t="s">
        <v>31</v>
      </c>
      <c r="G14" s="372"/>
      <c r="H14" s="363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26</v>
      </c>
      <c r="C15" s="63">
        <f>'SO 15430'!E60</f>
        <v>0</v>
      </c>
      <c r="D15" s="58">
        <f>'SO 15430'!F60</f>
        <v>0</v>
      </c>
      <c r="E15" s="67">
        <f>'SO 15430'!G60</f>
        <v>0</v>
      </c>
      <c r="F15" s="373" t="s">
        <v>32</v>
      </c>
      <c r="G15" s="365"/>
      <c r="H15" s="348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27</v>
      </c>
      <c r="C16" s="92"/>
      <c r="D16" s="93"/>
      <c r="E16" s="94"/>
      <c r="F16" s="374" t="s">
        <v>33</v>
      </c>
      <c r="G16" s="365"/>
      <c r="H16" s="348"/>
      <c r="I16" s="25"/>
      <c r="J16" s="25"/>
      <c r="K16" s="26"/>
      <c r="L16" s="26"/>
      <c r="M16" s="26"/>
      <c r="N16" s="26"/>
      <c r="O16" s="74"/>
      <c r="P16" s="83">
        <f>(SUM(Z77:Z113))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28</v>
      </c>
      <c r="C17" s="63"/>
      <c r="D17" s="58"/>
      <c r="E17" s="67"/>
      <c r="F17" s="375" t="s">
        <v>34</v>
      </c>
      <c r="G17" s="365"/>
      <c r="H17" s="348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29</v>
      </c>
      <c r="C18" s="64"/>
      <c r="D18" s="59"/>
      <c r="E18" s="68"/>
      <c r="F18" s="376"/>
      <c r="G18" s="367"/>
      <c r="H18" s="348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30</v>
      </c>
      <c r="C19" s="65"/>
      <c r="D19" s="60"/>
      <c r="E19" s="69">
        <f>SUM(E15:E18)</f>
        <v>0</v>
      </c>
      <c r="F19" s="360" t="s">
        <v>30</v>
      </c>
      <c r="G19" s="347"/>
      <c r="H19" s="361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40</v>
      </c>
      <c r="C20" s="57"/>
      <c r="D20" s="95"/>
      <c r="E20" s="96"/>
      <c r="F20" s="349" t="s">
        <v>40</v>
      </c>
      <c r="G20" s="362"/>
      <c r="H20" s="363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41</v>
      </c>
      <c r="C21" s="51"/>
      <c r="D21" s="91"/>
      <c r="E21" s="70">
        <f>((E15*U22*0)+(E16*V22*0)+(E17*W22*0))/100</f>
        <v>0</v>
      </c>
      <c r="F21" s="364" t="s">
        <v>44</v>
      </c>
      <c r="G21" s="365"/>
      <c r="H21" s="348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42</v>
      </c>
      <c r="C22" s="34"/>
      <c r="D22" s="72"/>
      <c r="E22" s="71">
        <f>((E15*U23*0)+(E16*V23*0)+(E17*W23*0))/100</f>
        <v>0</v>
      </c>
      <c r="F22" s="364" t="s">
        <v>45</v>
      </c>
      <c r="G22" s="365"/>
      <c r="H22" s="348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2"/>
      <c r="E23" s="71">
        <f>((E15*U24*0)+(E16*V24*0)+(E17*W24*0))/100</f>
        <v>0</v>
      </c>
      <c r="F23" s="364" t="s">
        <v>46</v>
      </c>
      <c r="G23" s="365"/>
      <c r="H23" s="348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6"/>
      <c r="G24" s="367"/>
      <c r="H24" s="348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6" t="s">
        <v>30</v>
      </c>
      <c r="G25" s="347"/>
      <c r="H25" s="348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52</v>
      </c>
      <c r="C26" s="98"/>
      <c r="D26" s="100"/>
      <c r="E26" s="106"/>
      <c r="F26" s="349" t="s">
        <v>35</v>
      </c>
      <c r="G26" s="350"/>
      <c r="H26" s="351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2" t="s">
        <v>36</v>
      </c>
      <c r="G27" s="335"/>
      <c r="H27" s="353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4" t="s">
        <v>37</v>
      </c>
      <c r="G28" s="355"/>
      <c r="H28" s="217">
        <f>P27-SUM('SO 15430'!K77:'SO 15430'!K113)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6" t="s">
        <v>38</v>
      </c>
      <c r="G29" s="357"/>
      <c r="H29" s="33">
        <f>SUM('SO 15430'!K77:'SO 15430'!K113)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8" t="s">
        <v>39</v>
      </c>
      <c r="G30" s="359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5"/>
      <c r="G31" s="33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50</v>
      </c>
      <c r="C32" s="102"/>
      <c r="D32" s="19"/>
      <c r="E32" s="111" t="s">
        <v>51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5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5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5"/>
    </row>
    <row r="42" spans="1:23" x14ac:dyDescent="0.3">
      <c r="A42" s="131"/>
      <c r="B42" s="20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5"/>
    </row>
    <row r="43" spans="1:23" x14ac:dyDescent="0.3">
      <c r="A43" s="131"/>
      <c r="B43" s="20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3"/>
    </row>
    <row r="45" spans="1:23" x14ac:dyDescent="0.3">
      <c r="A45" s="131"/>
      <c r="B45" s="20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2"/>
      <c r="B46" s="325" t="s">
        <v>21</v>
      </c>
      <c r="C46" s="326"/>
      <c r="D46" s="326"/>
      <c r="E46" s="327"/>
      <c r="F46" s="342" t="s">
        <v>18</v>
      </c>
      <c r="G46" s="326"/>
      <c r="H46" s="327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2"/>
      <c r="B47" s="325" t="s">
        <v>22</v>
      </c>
      <c r="C47" s="326"/>
      <c r="D47" s="326"/>
      <c r="E47" s="327"/>
      <c r="F47" s="342" t="s">
        <v>16</v>
      </c>
      <c r="G47" s="326"/>
      <c r="H47" s="327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2"/>
      <c r="B48" s="325" t="s">
        <v>23</v>
      </c>
      <c r="C48" s="326"/>
      <c r="D48" s="326"/>
      <c r="E48" s="327"/>
      <c r="F48" s="342" t="s">
        <v>56</v>
      </c>
      <c r="G48" s="326"/>
      <c r="H48" s="327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2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6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6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7" t="s">
        <v>53</v>
      </c>
      <c r="C54" s="338"/>
      <c r="D54" s="129"/>
      <c r="E54" s="129" t="s">
        <v>47</v>
      </c>
      <c r="F54" s="129" t="s">
        <v>48</v>
      </c>
      <c r="G54" s="129" t="s">
        <v>30</v>
      </c>
      <c r="H54" s="129" t="s">
        <v>54</v>
      </c>
      <c r="I54" s="129" t="s">
        <v>55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1" t="s">
        <v>58</v>
      </c>
      <c r="C55" s="315"/>
      <c r="D55" s="31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6"/>
      <c r="X55" s="139"/>
      <c r="Y55" s="139"/>
      <c r="Z55" s="139"/>
    </row>
    <row r="56" spans="1:26" x14ac:dyDescent="0.3">
      <c r="A56" s="10"/>
      <c r="B56" s="332" t="s">
        <v>59</v>
      </c>
      <c r="C56" s="333"/>
      <c r="D56" s="333"/>
      <c r="E56" s="140">
        <f>'SO 15430'!L92</f>
        <v>0</v>
      </c>
      <c r="F56" s="140">
        <f>'SO 15430'!M92</f>
        <v>0</v>
      </c>
      <c r="G56" s="140">
        <f>'SO 15430'!I92</f>
        <v>0</v>
      </c>
      <c r="H56" s="141">
        <f>'SO 15430'!S92</f>
        <v>0</v>
      </c>
      <c r="I56" s="141">
        <f>'SO 15430'!V92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6"/>
      <c r="X56" s="139"/>
      <c r="Y56" s="139"/>
      <c r="Z56" s="139"/>
    </row>
    <row r="57" spans="1:26" x14ac:dyDescent="0.3">
      <c r="A57" s="10"/>
      <c r="B57" s="332" t="s">
        <v>60</v>
      </c>
      <c r="C57" s="333"/>
      <c r="D57" s="333"/>
      <c r="E57" s="140">
        <f>'SO 15430'!L103</f>
        <v>0</v>
      </c>
      <c r="F57" s="140">
        <f>'SO 15430'!M103</f>
        <v>0</v>
      </c>
      <c r="G57" s="140">
        <f>'SO 15430'!I103</f>
        <v>0</v>
      </c>
      <c r="H57" s="141">
        <f>'SO 15430'!S103</f>
        <v>441.96</v>
      </c>
      <c r="I57" s="141">
        <f>'SO 15430'!V103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6"/>
      <c r="X57" s="139"/>
      <c r="Y57" s="139"/>
      <c r="Z57" s="139"/>
    </row>
    <row r="58" spans="1:26" x14ac:dyDescent="0.3">
      <c r="A58" s="10"/>
      <c r="B58" s="332" t="s">
        <v>61</v>
      </c>
      <c r="C58" s="333"/>
      <c r="D58" s="333"/>
      <c r="E58" s="140">
        <f>'SO 15430'!L107</f>
        <v>0</v>
      </c>
      <c r="F58" s="140">
        <f>'SO 15430'!M107</f>
        <v>0</v>
      </c>
      <c r="G58" s="140">
        <f>'SO 15430'!I107</f>
        <v>0</v>
      </c>
      <c r="H58" s="141">
        <f>'SO 15430'!S107</f>
        <v>0</v>
      </c>
      <c r="I58" s="141">
        <f>'SO 15430'!V107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6"/>
      <c r="X58" s="139"/>
      <c r="Y58" s="139"/>
      <c r="Z58" s="139"/>
    </row>
    <row r="59" spans="1:26" x14ac:dyDescent="0.3">
      <c r="A59" s="10"/>
      <c r="B59" s="332" t="s">
        <v>62</v>
      </c>
      <c r="C59" s="333"/>
      <c r="D59" s="333"/>
      <c r="E59" s="140">
        <f>'SO 15430'!L111</f>
        <v>0</v>
      </c>
      <c r="F59" s="140">
        <f>'SO 15430'!M111</f>
        <v>0</v>
      </c>
      <c r="G59" s="140">
        <f>'SO 15430'!I111</f>
        <v>0</v>
      </c>
      <c r="H59" s="141">
        <f>'SO 15430'!S111</f>
        <v>0</v>
      </c>
      <c r="I59" s="141">
        <f>'SO 15430'!V111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6"/>
      <c r="X59" s="139"/>
      <c r="Y59" s="139"/>
      <c r="Z59" s="139"/>
    </row>
    <row r="60" spans="1:26" x14ac:dyDescent="0.3">
      <c r="A60" s="10"/>
      <c r="B60" s="334" t="s">
        <v>58</v>
      </c>
      <c r="C60" s="312"/>
      <c r="D60" s="312"/>
      <c r="E60" s="142">
        <f>'SO 15430'!L113</f>
        <v>0</v>
      </c>
      <c r="F60" s="142">
        <f>'SO 15430'!M113</f>
        <v>0</v>
      </c>
      <c r="G60" s="142">
        <f>'SO 15430'!I113</f>
        <v>0</v>
      </c>
      <c r="H60" s="143">
        <f>'SO 15430'!S113</f>
        <v>441.96</v>
      </c>
      <c r="I60" s="143">
        <f>'SO 15430'!V113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6"/>
      <c r="X60" s="139"/>
      <c r="Y60" s="139"/>
      <c r="Z60" s="139"/>
    </row>
    <row r="61" spans="1:26" x14ac:dyDescent="0.3">
      <c r="A61" s="1"/>
      <c r="B61" s="207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16" t="s">
        <v>63</v>
      </c>
      <c r="C62" s="317"/>
      <c r="D62" s="317"/>
      <c r="E62" s="146">
        <f>'SO 15430'!L114</f>
        <v>0</v>
      </c>
      <c r="F62" s="146">
        <f>'SO 15430'!M114</f>
        <v>0</v>
      </c>
      <c r="G62" s="146">
        <f>'SO 15430'!I114</f>
        <v>0</v>
      </c>
      <c r="H62" s="147">
        <f>'SO 15430'!S114</f>
        <v>441.96</v>
      </c>
      <c r="I62" s="147">
        <f>'SO 15430'!V114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6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18" t="s">
        <v>64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2"/>
      <c r="B68" s="322" t="s">
        <v>21</v>
      </c>
      <c r="C68" s="323"/>
      <c r="D68" s="323"/>
      <c r="E68" s="324"/>
      <c r="F68" s="168"/>
      <c r="G68" s="168"/>
      <c r="H68" s="169" t="s">
        <v>75</v>
      </c>
      <c r="I68" s="328" t="s">
        <v>76</v>
      </c>
      <c r="J68" s="329"/>
      <c r="K68" s="329"/>
      <c r="L68" s="329"/>
      <c r="M68" s="329"/>
      <c r="N68" s="329"/>
      <c r="O68" s="329"/>
      <c r="P68" s="330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2"/>
      <c r="B69" s="325" t="s">
        <v>22</v>
      </c>
      <c r="C69" s="326"/>
      <c r="D69" s="326"/>
      <c r="E69" s="327"/>
      <c r="F69" s="164"/>
      <c r="G69" s="164"/>
      <c r="H69" s="165" t="s">
        <v>16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2"/>
      <c r="B70" s="325" t="s">
        <v>23</v>
      </c>
      <c r="C70" s="326"/>
      <c r="D70" s="326"/>
      <c r="E70" s="327"/>
      <c r="F70" s="164"/>
      <c r="G70" s="164"/>
      <c r="H70" s="165" t="s">
        <v>77</v>
      </c>
      <c r="I70" s="165" t="s">
        <v>20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6" t="s">
        <v>78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6" t="s">
        <v>14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8" t="s">
        <v>57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09" t="s">
        <v>65</v>
      </c>
      <c r="C76" s="129" t="s">
        <v>66</v>
      </c>
      <c r="D76" s="129" t="s">
        <v>67</v>
      </c>
      <c r="E76" s="157"/>
      <c r="F76" s="157" t="s">
        <v>68</v>
      </c>
      <c r="G76" s="157" t="s">
        <v>69</v>
      </c>
      <c r="H76" s="158" t="s">
        <v>70</v>
      </c>
      <c r="I76" s="158" t="s">
        <v>71</v>
      </c>
      <c r="J76" s="158"/>
      <c r="K76" s="158"/>
      <c r="L76" s="158"/>
      <c r="M76" s="158"/>
      <c r="N76" s="158"/>
      <c r="O76" s="158"/>
      <c r="P76" s="158" t="s">
        <v>72</v>
      </c>
      <c r="Q76" s="159"/>
      <c r="R76" s="159"/>
      <c r="S76" s="129" t="s">
        <v>73</v>
      </c>
      <c r="T76" s="160"/>
      <c r="U76" s="160"/>
      <c r="V76" s="129" t="s">
        <v>74</v>
      </c>
      <c r="W76" s="53"/>
    </row>
    <row r="77" spans="1:26" x14ac:dyDescent="0.3">
      <c r="A77" s="10"/>
      <c r="B77" s="210"/>
      <c r="C77" s="171"/>
      <c r="D77" s="315" t="s">
        <v>58</v>
      </c>
      <c r="E77" s="315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5"/>
      <c r="W77" s="216"/>
      <c r="X77" s="139"/>
      <c r="Y77" s="139"/>
      <c r="Z77" s="139"/>
    </row>
    <row r="78" spans="1:26" x14ac:dyDescent="0.3">
      <c r="A78" s="10"/>
      <c r="B78" s="211"/>
      <c r="C78" s="174">
        <v>1</v>
      </c>
      <c r="D78" s="311" t="s">
        <v>59</v>
      </c>
      <c r="E78" s="311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6"/>
      <c r="W78" s="216"/>
      <c r="X78" s="139"/>
      <c r="Y78" s="139"/>
      <c r="Z78" s="139"/>
    </row>
    <row r="79" spans="1:26" ht="25.05" customHeight="1" x14ac:dyDescent="0.3">
      <c r="A79" s="181"/>
      <c r="B79" s="212">
        <v>1</v>
      </c>
      <c r="C79" s="182" t="s">
        <v>79</v>
      </c>
      <c r="D79" s="310" t="s">
        <v>80</v>
      </c>
      <c r="E79" s="310"/>
      <c r="F79" s="176" t="s">
        <v>81</v>
      </c>
      <c r="G79" s="177">
        <v>131</v>
      </c>
      <c r="H79" s="176"/>
      <c r="I79" s="176">
        <f t="shared" ref="I79:I91" si="0">ROUND(G79*(H79),2)</f>
        <v>0</v>
      </c>
      <c r="J79" s="178">
        <f t="shared" ref="J79:J91" si="1">ROUND(G79*(N79),2)</f>
        <v>120.52</v>
      </c>
      <c r="K79" s="179">
        <f t="shared" ref="K79:K91" si="2">ROUND(G79*(O79),2)</f>
        <v>0</v>
      </c>
      <c r="L79" s="179"/>
      <c r="M79" s="179">
        <f t="shared" ref="M79:M91" si="3">ROUND(G79*(H79),2)</f>
        <v>0</v>
      </c>
      <c r="N79" s="179">
        <v>0.92</v>
      </c>
      <c r="O79" s="179"/>
      <c r="P79" s="183"/>
      <c r="Q79" s="183"/>
      <c r="R79" s="183"/>
      <c r="S79" s="180">
        <f t="shared" ref="S79:S91" si="4">ROUND(G79*(P79),3)</f>
        <v>0</v>
      </c>
      <c r="T79" s="180"/>
      <c r="U79" s="180"/>
      <c r="V79" s="197"/>
      <c r="W79" s="53"/>
      <c r="Z79">
        <v>0</v>
      </c>
    </row>
    <row r="80" spans="1:26" ht="25.05" customHeight="1" x14ac:dyDescent="0.3">
      <c r="A80" s="181"/>
      <c r="B80" s="212">
        <v>2</v>
      </c>
      <c r="C80" s="182" t="s">
        <v>82</v>
      </c>
      <c r="D80" s="310" t="s">
        <v>83</v>
      </c>
      <c r="E80" s="310"/>
      <c r="F80" s="176" t="s">
        <v>81</v>
      </c>
      <c r="G80" s="177">
        <v>26.5</v>
      </c>
      <c r="H80" s="176"/>
      <c r="I80" s="176">
        <f t="shared" si="0"/>
        <v>0</v>
      </c>
      <c r="J80" s="178">
        <f t="shared" si="1"/>
        <v>168.81</v>
      </c>
      <c r="K80" s="179">
        <f t="shared" si="2"/>
        <v>0</v>
      </c>
      <c r="L80" s="179"/>
      <c r="M80" s="179">
        <f t="shared" si="3"/>
        <v>0</v>
      </c>
      <c r="N80" s="179">
        <v>6.37</v>
      </c>
      <c r="O80" s="179"/>
      <c r="P80" s="183"/>
      <c r="Q80" s="183"/>
      <c r="R80" s="183"/>
      <c r="S80" s="180">
        <f t="shared" si="4"/>
        <v>0</v>
      </c>
      <c r="T80" s="180"/>
      <c r="U80" s="180"/>
      <c r="V80" s="197"/>
      <c r="W80" s="53"/>
      <c r="Z80">
        <v>0</v>
      </c>
    </row>
    <row r="81" spans="1:26" ht="25.05" customHeight="1" x14ac:dyDescent="0.3">
      <c r="A81" s="181"/>
      <c r="B81" s="212">
        <v>3</v>
      </c>
      <c r="C81" s="182" t="s">
        <v>84</v>
      </c>
      <c r="D81" s="310" t="s">
        <v>85</v>
      </c>
      <c r="E81" s="310"/>
      <c r="F81" s="176" t="s">
        <v>81</v>
      </c>
      <c r="G81" s="177">
        <v>26.5</v>
      </c>
      <c r="H81" s="176"/>
      <c r="I81" s="176">
        <f t="shared" si="0"/>
        <v>0</v>
      </c>
      <c r="J81" s="178">
        <f t="shared" si="1"/>
        <v>26.24</v>
      </c>
      <c r="K81" s="179">
        <f t="shared" si="2"/>
        <v>0</v>
      </c>
      <c r="L81" s="179"/>
      <c r="M81" s="179">
        <f t="shared" si="3"/>
        <v>0</v>
      </c>
      <c r="N81" s="179">
        <v>0.99</v>
      </c>
      <c r="O81" s="179"/>
      <c r="P81" s="183"/>
      <c r="Q81" s="183"/>
      <c r="R81" s="183"/>
      <c r="S81" s="180">
        <f t="shared" si="4"/>
        <v>0</v>
      </c>
      <c r="T81" s="180"/>
      <c r="U81" s="180"/>
      <c r="V81" s="197"/>
      <c r="W81" s="53"/>
      <c r="Z81">
        <v>0</v>
      </c>
    </row>
    <row r="82" spans="1:26" ht="25.05" customHeight="1" x14ac:dyDescent="0.3">
      <c r="A82" s="181"/>
      <c r="B82" s="212">
        <v>4</v>
      </c>
      <c r="C82" s="182" t="s">
        <v>86</v>
      </c>
      <c r="D82" s="310" t="s">
        <v>87</v>
      </c>
      <c r="E82" s="310"/>
      <c r="F82" s="176" t="s">
        <v>81</v>
      </c>
      <c r="G82" s="177">
        <v>87</v>
      </c>
      <c r="H82" s="176"/>
      <c r="I82" s="176">
        <f t="shared" si="0"/>
        <v>0</v>
      </c>
      <c r="J82" s="178">
        <f t="shared" si="1"/>
        <v>335.82</v>
      </c>
      <c r="K82" s="179">
        <f t="shared" si="2"/>
        <v>0</v>
      </c>
      <c r="L82" s="179"/>
      <c r="M82" s="179">
        <f t="shared" si="3"/>
        <v>0</v>
      </c>
      <c r="N82" s="179">
        <v>3.86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7"/>
      <c r="W82" s="53"/>
      <c r="Z82">
        <v>0</v>
      </c>
    </row>
    <row r="83" spans="1:26" ht="25.05" customHeight="1" x14ac:dyDescent="0.3">
      <c r="A83" s="181"/>
      <c r="B83" s="212">
        <v>5</v>
      </c>
      <c r="C83" s="182" t="s">
        <v>88</v>
      </c>
      <c r="D83" s="310" t="s">
        <v>89</v>
      </c>
      <c r="E83" s="310"/>
      <c r="F83" s="176" t="s">
        <v>81</v>
      </c>
      <c r="G83" s="177">
        <v>87</v>
      </c>
      <c r="H83" s="176"/>
      <c r="I83" s="176">
        <f t="shared" si="0"/>
        <v>0</v>
      </c>
      <c r="J83" s="178">
        <f t="shared" si="1"/>
        <v>47.85</v>
      </c>
      <c r="K83" s="179">
        <f t="shared" si="2"/>
        <v>0</v>
      </c>
      <c r="L83" s="179"/>
      <c r="M83" s="179">
        <f t="shared" si="3"/>
        <v>0</v>
      </c>
      <c r="N83" s="179">
        <v>0.55000000000000004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7"/>
      <c r="W83" s="53"/>
      <c r="Z83">
        <v>0</v>
      </c>
    </row>
    <row r="84" spans="1:26" ht="25.05" customHeight="1" x14ac:dyDescent="0.3">
      <c r="A84" s="181"/>
      <c r="B84" s="212">
        <v>6</v>
      </c>
      <c r="C84" s="182" t="s">
        <v>90</v>
      </c>
      <c r="D84" s="310" t="s">
        <v>91</v>
      </c>
      <c r="E84" s="310"/>
      <c r="F84" s="176" t="s">
        <v>81</v>
      </c>
      <c r="G84" s="177">
        <v>209.5</v>
      </c>
      <c r="H84" s="176"/>
      <c r="I84" s="176">
        <f t="shared" si="0"/>
        <v>0</v>
      </c>
      <c r="J84" s="178">
        <f t="shared" si="1"/>
        <v>326.82</v>
      </c>
      <c r="K84" s="179">
        <f t="shared" si="2"/>
        <v>0</v>
      </c>
      <c r="L84" s="179"/>
      <c r="M84" s="179">
        <f t="shared" si="3"/>
        <v>0</v>
      </c>
      <c r="N84" s="179">
        <v>1.56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7"/>
      <c r="W84" s="53"/>
      <c r="Z84">
        <v>0</v>
      </c>
    </row>
    <row r="85" spans="1:26" ht="34.950000000000003" customHeight="1" x14ac:dyDescent="0.3">
      <c r="A85" s="181"/>
      <c r="B85" s="212">
        <v>7</v>
      </c>
      <c r="C85" s="182" t="s">
        <v>92</v>
      </c>
      <c r="D85" s="310" t="s">
        <v>93</v>
      </c>
      <c r="E85" s="310"/>
      <c r="F85" s="176" t="s">
        <v>81</v>
      </c>
      <c r="G85" s="177">
        <v>209.5</v>
      </c>
      <c r="H85" s="176"/>
      <c r="I85" s="176">
        <f t="shared" si="0"/>
        <v>0</v>
      </c>
      <c r="J85" s="178">
        <f t="shared" si="1"/>
        <v>550.99</v>
      </c>
      <c r="K85" s="179">
        <f t="shared" si="2"/>
        <v>0</v>
      </c>
      <c r="L85" s="179"/>
      <c r="M85" s="179">
        <f t="shared" si="3"/>
        <v>0</v>
      </c>
      <c r="N85" s="179">
        <v>2.63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7"/>
      <c r="W85" s="53"/>
      <c r="Z85">
        <v>0</v>
      </c>
    </row>
    <row r="86" spans="1:26" ht="25.05" customHeight="1" x14ac:dyDescent="0.3">
      <c r="A86" s="181"/>
      <c r="B86" s="212">
        <v>8</v>
      </c>
      <c r="C86" s="182" t="s">
        <v>94</v>
      </c>
      <c r="D86" s="310" t="s">
        <v>95</v>
      </c>
      <c r="E86" s="310"/>
      <c r="F86" s="176" t="s">
        <v>81</v>
      </c>
      <c r="G86" s="177">
        <v>106</v>
      </c>
      <c r="H86" s="176"/>
      <c r="I86" s="176">
        <f t="shared" si="0"/>
        <v>0</v>
      </c>
      <c r="J86" s="178">
        <f t="shared" si="1"/>
        <v>160.06</v>
      </c>
      <c r="K86" s="179">
        <f t="shared" si="2"/>
        <v>0</v>
      </c>
      <c r="L86" s="179"/>
      <c r="M86" s="179">
        <f t="shared" si="3"/>
        <v>0</v>
      </c>
      <c r="N86" s="179">
        <v>1.51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7"/>
      <c r="W86" s="53"/>
      <c r="Z86">
        <v>0</v>
      </c>
    </row>
    <row r="87" spans="1:26" ht="25.05" customHeight="1" x14ac:dyDescent="0.3">
      <c r="A87" s="181"/>
      <c r="B87" s="212">
        <v>9</v>
      </c>
      <c r="C87" s="182" t="s">
        <v>96</v>
      </c>
      <c r="D87" s="310" t="s">
        <v>97</v>
      </c>
      <c r="E87" s="310"/>
      <c r="F87" s="176" t="s">
        <v>81</v>
      </c>
      <c r="G87" s="177">
        <v>122.5</v>
      </c>
      <c r="H87" s="176"/>
      <c r="I87" s="176">
        <f t="shared" si="0"/>
        <v>0</v>
      </c>
      <c r="J87" s="178">
        <f t="shared" si="1"/>
        <v>78.400000000000006</v>
      </c>
      <c r="K87" s="179">
        <f t="shared" si="2"/>
        <v>0</v>
      </c>
      <c r="L87" s="179"/>
      <c r="M87" s="179">
        <f t="shared" si="3"/>
        <v>0</v>
      </c>
      <c r="N87" s="179">
        <v>0.64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7"/>
      <c r="W87" s="53"/>
      <c r="Z87">
        <v>0</v>
      </c>
    </row>
    <row r="88" spans="1:26" ht="25.05" customHeight="1" x14ac:dyDescent="0.3">
      <c r="A88" s="181"/>
      <c r="B88" s="212">
        <v>10</v>
      </c>
      <c r="C88" s="182" t="s">
        <v>98</v>
      </c>
      <c r="D88" s="310" t="s">
        <v>99</v>
      </c>
      <c r="E88" s="310"/>
      <c r="F88" s="176" t="s">
        <v>100</v>
      </c>
      <c r="G88" s="177">
        <v>85</v>
      </c>
      <c r="H88" s="176"/>
      <c r="I88" s="176">
        <f t="shared" si="0"/>
        <v>0</v>
      </c>
      <c r="J88" s="178">
        <f t="shared" si="1"/>
        <v>63.75</v>
      </c>
      <c r="K88" s="179">
        <f t="shared" si="2"/>
        <v>0</v>
      </c>
      <c r="L88" s="179"/>
      <c r="M88" s="179">
        <f t="shared" si="3"/>
        <v>0</v>
      </c>
      <c r="N88" s="179">
        <v>0.75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7"/>
      <c r="W88" s="53"/>
      <c r="Z88">
        <v>0</v>
      </c>
    </row>
    <row r="89" spans="1:26" ht="25.05" customHeight="1" x14ac:dyDescent="0.3">
      <c r="A89" s="181"/>
      <c r="B89" s="213">
        <v>11</v>
      </c>
      <c r="C89" s="189" t="s">
        <v>101</v>
      </c>
      <c r="D89" s="314" t="s">
        <v>102</v>
      </c>
      <c r="E89" s="314"/>
      <c r="F89" s="184" t="s">
        <v>103</v>
      </c>
      <c r="G89" s="185">
        <v>4.2919999999999998</v>
      </c>
      <c r="H89" s="184"/>
      <c r="I89" s="184">
        <f t="shared" si="0"/>
        <v>0</v>
      </c>
      <c r="J89" s="186">
        <f t="shared" si="1"/>
        <v>30.22</v>
      </c>
      <c r="K89" s="187">
        <f t="shared" si="2"/>
        <v>0</v>
      </c>
      <c r="L89" s="187"/>
      <c r="M89" s="187">
        <f t="shared" si="3"/>
        <v>0</v>
      </c>
      <c r="N89" s="187">
        <v>7.04</v>
      </c>
      <c r="O89" s="187"/>
      <c r="P89" s="190"/>
      <c r="Q89" s="190"/>
      <c r="R89" s="190"/>
      <c r="S89" s="188">
        <f t="shared" si="4"/>
        <v>0</v>
      </c>
      <c r="T89" s="188"/>
      <c r="U89" s="188"/>
      <c r="V89" s="198"/>
      <c r="W89" s="53"/>
      <c r="Z89">
        <v>0</v>
      </c>
    </row>
    <row r="90" spans="1:26" ht="25.05" customHeight="1" x14ac:dyDescent="0.3">
      <c r="A90" s="181"/>
      <c r="B90" s="212">
        <v>12</v>
      </c>
      <c r="C90" s="182" t="s">
        <v>104</v>
      </c>
      <c r="D90" s="310" t="s">
        <v>105</v>
      </c>
      <c r="E90" s="310"/>
      <c r="F90" s="175" t="s">
        <v>100</v>
      </c>
      <c r="G90" s="177">
        <v>565.70000000000005</v>
      </c>
      <c r="H90" s="176"/>
      <c r="I90" s="176">
        <f t="shared" si="0"/>
        <v>0</v>
      </c>
      <c r="J90" s="175">
        <f t="shared" si="1"/>
        <v>231.94</v>
      </c>
      <c r="K90" s="180">
        <f t="shared" si="2"/>
        <v>0</v>
      </c>
      <c r="L90" s="180"/>
      <c r="M90" s="180">
        <f t="shared" si="3"/>
        <v>0</v>
      </c>
      <c r="N90" s="180">
        <v>0.41</v>
      </c>
      <c r="O90" s="180"/>
      <c r="P90" s="183"/>
      <c r="Q90" s="183"/>
      <c r="R90" s="183"/>
      <c r="S90" s="180">
        <f t="shared" si="4"/>
        <v>0</v>
      </c>
      <c r="T90" s="180"/>
      <c r="U90" s="180"/>
      <c r="V90" s="197"/>
      <c r="W90" s="53"/>
      <c r="Z90">
        <v>0</v>
      </c>
    </row>
    <row r="91" spans="1:26" ht="25.05" customHeight="1" x14ac:dyDescent="0.3">
      <c r="A91" s="181"/>
      <c r="B91" s="212">
        <v>13</v>
      </c>
      <c r="C91" s="182" t="s">
        <v>106</v>
      </c>
      <c r="D91" s="310" t="s">
        <v>107</v>
      </c>
      <c r="E91" s="310"/>
      <c r="F91" s="175" t="s">
        <v>100</v>
      </c>
      <c r="G91" s="177">
        <v>85</v>
      </c>
      <c r="H91" s="176"/>
      <c r="I91" s="176">
        <f t="shared" si="0"/>
        <v>0</v>
      </c>
      <c r="J91" s="175">
        <f t="shared" si="1"/>
        <v>114.75</v>
      </c>
      <c r="K91" s="180">
        <f t="shared" si="2"/>
        <v>0</v>
      </c>
      <c r="L91" s="180"/>
      <c r="M91" s="180">
        <f t="shared" si="3"/>
        <v>0</v>
      </c>
      <c r="N91" s="180">
        <v>1.35</v>
      </c>
      <c r="O91" s="180"/>
      <c r="P91" s="183"/>
      <c r="Q91" s="183"/>
      <c r="R91" s="183"/>
      <c r="S91" s="180">
        <f t="shared" si="4"/>
        <v>0</v>
      </c>
      <c r="T91" s="180"/>
      <c r="U91" s="180"/>
      <c r="V91" s="197"/>
      <c r="W91" s="53"/>
      <c r="Z91">
        <v>0</v>
      </c>
    </row>
    <row r="92" spans="1:26" x14ac:dyDescent="0.3">
      <c r="A92" s="10"/>
      <c r="B92" s="211"/>
      <c r="C92" s="174">
        <v>1</v>
      </c>
      <c r="D92" s="311" t="s">
        <v>59</v>
      </c>
      <c r="E92" s="311"/>
      <c r="F92" s="10"/>
      <c r="G92" s="173"/>
      <c r="H92" s="140"/>
      <c r="I92" s="142">
        <f>ROUND((SUM(I78:I91))/1,2)</f>
        <v>0</v>
      </c>
      <c r="J92" s="10"/>
      <c r="K92" s="10"/>
      <c r="L92" s="10">
        <f>ROUND((SUM(L78:L91))/1,2)</f>
        <v>0</v>
      </c>
      <c r="M92" s="10">
        <f>ROUND((SUM(M78:M91))/1,2)</f>
        <v>0</v>
      </c>
      <c r="N92" s="10"/>
      <c r="O92" s="10"/>
      <c r="P92" s="10"/>
      <c r="Q92" s="10"/>
      <c r="R92" s="10"/>
      <c r="S92" s="10">
        <f>ROUND((SUM(S78:S91))/1,2)</f>
        <v>0</v>
      </c>
      <c r="T92" s="10"/>
      <c r="U92" s="10"/>
      <c r="V92" s="199">
        <f>ROUND((SUM(V78:V91))/1,2)</f>
        <v>0</v>
      </c>
      <c r="W92" s="216"/>
      <c r="X92" s="139"/>
      <c r="Y92" s="139"/>
      <c r="Z92" s="139"/>
    </row>
    <row r="93" spans="1:26" x14ac:dyDescent="0.3">
      <c r="A93" s="1"/>
      <c r="B93" s="207"/>
      <c r="C93" s="1"/>
      <c r="D93" s="1"/>
      <c r="E93" s="1"/>
      <c r="F93" s="1"/>
      <c r="G93" s="167"/>
      <c r="H93" s="133"/>
      <c r="I93" s="1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00"/>
      <c r="W93" s="53"/>
    </row>
    <row r="94" spans="1:26" x14ac:dyDescent="0.3">
      <c r="A94" s="10"/>
      <c r="B94" s="211"/>
      <c r="C94" s="174">
        <v>5</v>
      </c>
      <c r="D94" s="311" t="s">
        <v>60</v>
      </c>
      <c r="E94" s="311"/>
      <c r="F94" s="10"/>
      <c r="G94" s="173"/>
      <c r="H94" s="140"/>
      <c r="I94" s="14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96"/>
      <c r="W94" s="216"/>
      <c r="X94" s="139"/>
      <c r="Y94" s="139"/>
      <c r="Z94" s="139"/>
    </row>
    <row r="95" spans="1:26" ht="25.05" customHeight="1" x14ac:dyDescent="0.3">
      <c r="A95" s="181"/>
      <c r="B95" s="212">
        <v>14</v>
      </c>
      <c r="C95" s="182" t="s">
        <v>108</v>
      </c>
      <c r="D95" s="310" t="s">
        <v>109</v>
      </c>
      <c r="E95" s="310"/>
      <c r="F95" s="175" t="s">
        <v>100</v>
      </c>
      <c r="G95" s="177">
        <v>565.70000000000005</v>
      </c>
      <c r="H95" s="176"/>
      <c r="I95" s="176">
        <f t="shared" ref="I95:I102" si="5">ROUND(G95*(H95),2)</f>
        <v>0</v>
      </c>
      <c r="J95" s="175">
        <f t="shared" ref="J95:J102" si="6">ROUND(G95*(N95),2)</f>
        <v>4808.45</v>
      </c>
      <c r="K95" s="180">
        <f t="shared" ref="K95:K102" si="7">ROUND(G95*(O95),2)</f>
        <v>0</v>
      </c>
      <c r="L95" s="180"/>
      <c r="M95" s="180">
        <f t="shared" ref="M95:M102" si="8">ROUND(G95*(H95),2)</f>
        <v>0</v>
      </c>
      <c r="N95" s="180">
        <v>8.5</v>
      </c>
      <c r="O95" s="180"/>
      <c r="P95" s="183">
        <v>0.4153</v>
      </c>
      <c r="Q95" s="183"/>
      <c r="R95" s="183">
        <v>0.4153</v>
      </c>
      <c r="S95" s="180">
        <f t="shared" ref="S95:S102" si="9">ROUND(G95*(P95),3)</f>
        <v>234.935</v>
      </c>
      <c r="T95" s="180"/>
      <c r="U95" s="180"/>
      <c r="V95" s="197"/>
      <c r="W95" s="53"/>
      <c r="Z95">
        <v>0</v>
      </c>
    </row>
    <row r="96" spans="1:26" ht="25.05" customHeight="1" x14ac:dyDescent="0.3">
      <c r="A96" s="181"/>
      <c r="B96" s="212">
        <v>15</v>
      </c>
      <c r="C96" s="182" t="s">
        <v>110</v>
      </c>
      <c r="D96" s="310" t="s">
        <v>111</v>
      </c>
      <c r="E96" s="310"/>
      <c r="F96" s="175" t="s">
        <v>100</v>
      </c>
      <c r="G96" s="177">
        <v>38.5</v>
      </c>
      <c r="H96" s="176"/>
      <c r="I96" s="176">
        <f t="shared" si="5"/>
        <v>0</v>
      </c>
      <c r="J96" s="175">
        <f t="shared" si="6"/>
        <v>182.49</v>
      </c>
      <c r="K96" s="180">
        <f t="shared" si="7"/>
        <v>0</v>
      </c>
      <c r="L96" s="180"/>
      <c r="M96" s="180">
        <f t="shared" si="8"/>
        <v>0</v>
      </c>
      <c r="N96" s="180">
        <v>4.74</v>
      </c>
      <c r="O96" s="180"/>
      <c r="P96" s="183">
        <v>0.27994000000000002</v>
      </c>
      <c r="Q96" s="183"/>
      <c r="R96" s="183">
        <v>0.27994000000000002</v>
      </c>
      <c r="S96" s="180">
        <f t="shared" si="9"/>
        <v>10.778</v>
      </c>
      <c r="T96" s="180"/>
      <c r="U96" s="180"/>
      <c r="V96" s="197"/>
      <c r="W96" s="53"/>
      <c r="Z96">
        <v>0</v>
      </c>
    </row>
    <row r="97" spans="1:26" ht="25.05" customHeight="1" x14ac:dyDescent="0.3">
      <c r="A97" s="181"/>
      <c r="B97" s="212">
        <v>16</v>
      </c>
      <c r="C97" s="182" t="s">
        <v>112</v>
      </c>
      <c r="D97" s="310" t="s">
        <v>113</v>
      </c>
      <c r="E97" s="310"/>
      <c r="F97" s="175" t="s">
        <v>100</v>
      </c>
      <c r="G97" s="177">
        <v>565.70000000000005</v>
      </c>
      <c r="H97" s="176"/>
      <c r="I97" s="176">
        <f t="shared" si="5"/>
        <v>0</v>
      </c>
      <c r="J97" s="175">
        <f t="shared" si="6"/>
        <v>3139.64</v>
      </c>
      <c r="K97" s="180">
        <f t="shared" si="7"/>
        <v>0</v>
      </c>
      <c r="L97" s="180"/>
      <c r="M97" s="180">
        <f t="shared" si="8"/>
        <v>0</v>
      </c>
      <c r="N97" s="180">
        <v>5.55</v>
      </c>
      <c r="O97" s="180"/>
      <c r="P97" s="183">
        <v>0.33445999999999998</v>
      </c>
      <c r="Q97" s="183"/>
      <c r="R97" s="183">
        <v>0.33445999999999998</v>
      </c>
      <c r="S97" s="180">
        <f t="shared" si="9"/>
        <v>189.20400000000001</v>
      </c>
      <c r="T97" s="180"/>
      <c r="U97" s="180"/>
      <c r="V97" s="197"/>
      <c r="W97" s="53"/>
      <c r="Z97">
        <v>0</v>
      </c>
    </row>
    <row r="98" spans="1:26" ht="25.05" customHeight="1" x14ac:dyDescent="0.3">
      <c r="A98" s="181"/>
      <c r="B98" s="212">
        <v>17</v>
      </c>
      <c r="C98" s="182" t="s">
        <v>114</v>
      </c>
      <c r="D98" s="310" t="s">
        <v>115</v>
      </c>
      <c r="E98" s="310"/>
      <c r="F98" s="175" t="s">
        <v>100</v>
      </c>
      <c r="G98" s="177">
        <v>74</v>
      </c>
      <c r="H98" s="176"/>
      <c r="I98" s="176">
        <f t="shared" si="5"/>
        <v>0</v>
      </c>
      <c r="J98" s="175">
        <f t="shared" si="6"/>
        <v>191.66</v>
      </c>
      <c r="K98" s="180">
        <f t="shared" si="7"/>
        <v>0</v>
      </c>
      <c r="L98" s="180"/>
      <c r="M98" s="180">
        <f t="shared" si="8"/>
        <v>0</v>
      </c>
      <c r="N98" s="180">
        <v>2.59</v>
      </c>
      <c r="O98" s="180"/>
      <c r="P98" s="183"/>
      <c r="Q98" s="183"/>
      <c r="R98" s="183"/>
      <c r="S98" s="180">
        <f t="shared" si="9"/>
        <v>0</v>
      </c>
      <c r="T98" s="180"/>
      <c r="U98" s="180"/>
      <c r="V98" s="197"/>
      <c r="W98" s="53"/>
      <c r="Z98">
        <v>0</v>
      </c>
    </row>
    <row r="99" spans="1:26" ht="25.05" customHeight="1" x14ac:dyDescent="0.3">
      <c r="A99" s="181"/>
      <c r="B99" s="212">
        <v>18</v>
      </c>
      <c r="C99" s="182" t="s">
        <v>116</v>
      </c>
      <c r="D99" s="310" t="s">
        <v>117</v>
      </c>
      <c r="E99" s="310"/>
      <c r="F99" s="175" t="s">
        <v>100</v>
      </c>
      <c r="G99" s="177">
        <v>37.5</v>
      </c>
      <c r="H99" s="176"/>
      <c r="I99" s="176">
        <f t="shared" si="5"/>
        <v>0</v>
      </c>
      <c r="J99" s="175">
        <f t="shared" si="6"/>
        <v>124.13</v>
      </c>
      <c r="K99" s="180">
        <f t="shared" si="7"/>
        <v>0</v>
      </c>
      <c r="L99" s="180"/>
      <c r="M99" s="180">
        <f t="shared" si="8"/>
        <v>0</v>
      </c>
      <c r="N99" s="180">
        <v>3.31</v>
      </c>
      <c r="O99" s="180"/>
      <c r="P99" s="183">
        <v>0.18776000000000001</v>
      </c>
      <c r="Q99" s="183"/>
      <c r="R99" s="183">
        <v>0.18776000000000001</v>
      </c>
      <c r="S99" s="180">
        <f t="shared" si="9"/>
        <v>7.0410000000000004</v>
      </c>
      <c r="T99" s="180"/>
      <c r="U99" s="180"/>
      <c r="V99" s="197"/>
      <c r="W99" s="53"/>
      <c r="Z99">
        <v>0</v>
      </c>
    </row>
    <row r="100" spans="1:26" ht="25.05" customHeight="1" x14ac:dyDescent="0.3">
      <c r="A100" s="181"/>
      <c r="B100" s="212">
        <v>19</v>
      </c>
      <c r="C100" s="182" t="s">
        <v>118</v>
      </c>
      <c r="D100" s="310" t="s">
        <v>119</v>
      </c>
      <c r="E100" s="310"/>
      <c r="F100" s="175" t="s">
        <v>100</v>
      </c>
      <c r="G100" s="177">
        <v>1131.4000000000001</v>
      </c>
      <c r="H100" s="176"/>
      <c r="I100" s="176">
        <f t="shared" si="5"/>
        <v>0</v>
      </c>
      <c r="J100" s="175">
        <f t="shared" si="6"/>
        <v>509.13</v>
      </c>
      <c r="K100" s="180">
        <f t="shared" si="7"/>
        <v>0</v>
      </c>
      <c r="L100" s="180"/>
      <c r="M100" s="180">
        <f t="shared" si="8"/>
        <v>0</v>
      </c>
      <c r="N100" s="180">
        <v>0.45</v>
      </c>
      <c r="O100" s="180"/>
      <c r="P100" s="183"/>
      <c r="Q100" s="183"/>
      <c r="R100" s="183"/>
      <c r="S100" s="180">
        <f t="shared" si="9"/>
        <v>0</v>
      </c>
      <c r="T100" s="180"/>
      <c r="U100" s="180"/>
      <c r="V100" s="197"/>
      <c r="W100" s="53"/>
      <c r="Z100">
        <v>0</v>
      </c>
    </row>
    <row r="101" spans="1:26" ht="34.950000000000003" customHeight="1" x14ac:dyDescent="0.3">
      <c r="A101" s="181"/>
      <c r="B101" s="212">
        <v>20</v>
      </c>
      <c r="C101" s="182" t="s">
        <v>120</v>
      </c>
      <c r="D101" s="310" t="s">
        <v>121</v>
      </c>
      <c r="E101" s="310"/>
      <c r="F101" s="175" t="s">
        <v>100</v>
      </c>
      <c r="G101" s="177">
        <v>565.70000000000005</v>
      </c>
      <c r="H101" s="176"/>
      <c r="I101" s="176">
        <f t="shared" si="5"/>
        <v>0</v>
      </c>
      <c r="J101" s="175">
        <f t="shared" si="6"/>
        <v>7908.49</v>
      </c>
      <c r="K101" s="180">
        <f t="shared" si="7"/>
        <v>0</v>
      </c>
      <c r="L101" s="180"/>
      <c r="M101" s="180">
        <f t="shared" si="8"/>
        <v>0</v>
      </c>
      <c r="N101" s="180">
        <v>13.98</v>
      </c>
      <c r="O101" s="180"/>
      <c r="P101" s="183"/>
      <c r="Q101" s="183"/>
      <c r="R101" s="183"/>
      <c r="S101" s="180">
        <f t="shared" si="9"/>
        <v>0</v>
      </c>
      <c r="T101" s="180"/>
      <c r="U101" s="180"/>
      <c r="V101" s="197"/>
      <c r="W101" s="53"/>
      <c r="Z101">
        <v>0</v>
      </c>
    </row>
    <row r="102" spans="1:26" ht="34.950000000000003" customHeight="1" x14ac:dyDescent="0.3">
      <c r="A102" s="181"/>
      <c r="B102" s="212">
        <v>21</v>
      </c>
      <c r="C102" s="182" t="s">
        <v>122</v>
      </c>
      <c r="D102" s="310" t="s">
        <v>123</v>
      </c>
      <c r="E102" s="310"/>
      <c r="F102" s="175" t="s">
        <v>100</v>
      </c>
      <c r="G102" s="177">
        <v>565.70000000000005</v>
      </c>
      <c r="H102" s="176"/>
      <c r="I102" s="176">
        <f t="shared" si="5"/>
        <v>0</v>
      </c>
      <c r="J102" s="175">
        <f t="shared" si="6"/>
        <v>10510.71</v>
      </c>
      <c r="K102" s="180">
        <f t="shared" si="7"/>
        <v>0</v>
      </c>
      <c r="L102" s="180"/>
      <c r="M102" s="180">
        <f t="shared" si="8"/>
        <v>0</v>
      </c>
      <c r="N102" s="180">
        <v>18.579999999999998</v>
      </c>
      <c r="O102" s="180"/>
      <c r="P102" s="183"/>
      <c r="Q102" s="183"/>
      <c r="R102" s="183"/>
      <c r="S102" s="180">
        <f t="shared" si="9"/>
        <v>0</v>
      </c>
      <c r="T102" s="180"/>
      <c r="U102" s="180"/>
      <c r="V102" s="197"/>
      <c r="W102" s="53"/>
      <c r="Z102">
        <v>0</v>
      </c>
    </row>
    <row r="103" spans="1:26" x14ac:dyDescent="0.3">
      <c r="A103" s="10"/>
      <c r="B103" s="211"/>
      <c r="C103" s="174">
        <v>5</v>
      </c>
      <c r="D103" s="311" t="s">
        <v>60</v>
      </c>
      <c r="E103" s="311"/>
      <c r="F103" s="10"/>
      <c r="G103" s="173"/>
      <c r="H103" s="140"/>
      <c r="I103" s="142">
        <f>ROUND((SUM(I94:I102))/1,2)</f>
        <v>0</v>
      </c>
      <c r="J103" s="10"/>
      <c r="K103" s="10"/>
      <c r="L103" s="10">
        <f>ROUND((SUM(L94:L102))/1,2)</f>
        <v>0</v>
      </c>
      <c r="M103" s="10">
        <f>ROUND((SUM(M94:M102))/1,2)</f>
        <v>0</v>
      </c>
      <c r="N103" s="10"/>
      <c r="O103" s="10"/>
      <c r="P103" s="10"/>
      <c r="Q103" s="10"/>
      <c r="R103" s="10"/>
      <c r="S103" s="10">
        <f>ROUND((SUM(S94:S102))/1,2)</f>
        <v>441.96</v>
      </c>
      <c r="T103" s="10"/>
      <c r="U103" s="10"/>
      <c r="V103" s="199">
        <f>ROUND((SUM(V94:V102))/1,2)</f>
        <v>0</v>
      </c>
      <c r="W103" s="216"/>
      <c r="X103" s="139"/>
      <c r="Y103" s="139"/>
      <c r="Z103" s="139"/>
    </row>
    <row r="104" spans="1:26" x14ac:dyDescent="0.3">
      <c r="A104" s="1"/>
      <c r="B104" s="207"/>
      <c r="C104" s="1"/>
      <c r="D104" s="1"/>
      <c r="E104" s="1"/>
      <c r="F104" s="1"/>
      <c r="G104" s="167"/>
      <c r="H104" s="133"/>
      <c r="I104" s="1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1"/>
      <c r="C105" s="174">
        <v>9</v>
      </c>
      <c r="D105" s="311" t="s">
        <v>61</v>
      </c>
      <c r="E105" s="311"/>
      <c r="F105" s="10"/>
      <c r="G105" s="173"/>
      <c r="H105" s="140"/>
      <c r="I105" s="14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96"/>
      <c r="W105" s="216"/>
      <c r="X105" s="139"/>
      <c r="Y105" s="139"/>
      <c r="Z105" s="139"/>
    </row>
    <row r="106" spans="1:26" ht="25.05" customHeight="1" x14ac:dyDescent="0.3">
      <c r="A106" s="181"/>
      <c r="B106" s="212">
        <v>22</v>
      </c>
      <c r="C106" s="182" t="s">
        <v>124</v>
      </c>
      <c r="D106" s="310" t="s">
        <v>125</v>
      </c>
      <c r="E106" s="310"/>
      <c r="F106" s="175" t="s">
        <v>100</v>
      </c>
      <c r="G106" s="177">
        <v>565.70000000000005</v>
      </c>
      <c r="H106" s="176"/>
      <c r="I106" s="176">
        <f>ROUND(G106*(H106),2)</f>
        <v>0</v>
      </c>
      <c r="J106" s="175">
        <f>ROUND(G106*(N106),2)</f>
        <v>22.63</v>
      </c>
      <c r="K106" s="180">
        <f>ROUND(G106*(O106),2)</f>
        <v>0</v>
      </c>
      <c r="L106" s="180"/>
      <c r="M106" s="180">
        <f>ROUND(G106*(H106),2)</f>
        <v>0</v>
      </c>
      <c r="N106" s="180">
        <v>0.04</v>
      </c>
      <c r="O106" s="180"/>
      <c r="P106" s="183"/>
      <c r="Q106" s="183"/>
      <c r="R106" s="183"/>
      <c r="S106" s="180">
        <f>ROUND(G106*(P106),3)</f>
        <v>0</v>
      </c>
      <c r="T106" s="180"/>
      <c r="U106" s="180"/>
      <c r="V106" s="197"/>
      <c r="W106" s="53"/>
      <c r="Z106">
        <v>0</v>
      </c>
    </row>
    <row r="107" spans="1:26" x14ac:dyDescent="0.3">
      <c r="A107" s="10"/>
      <c r="B107" s="211"/>
      <c r="C107" s="174">
        <v>9</v>
      </c>
      <c r="D107" s="311" t="s">
        <v>61</v>
      </c>
      <c r="E107" s="311"/>
      <c r="F107" s="10"/>
      <c r="G107" s="173"/>
      <c r="H107" s="140"/>
      <c r="I107" s="142">
        <f>ROUND((SUM(I105:I106))/1,2)</f>
        <v>0</v>
      </c>
      <c r="J107" s="10"/>
      <c r="K107" s="10"/>
      <c r="L107" s="10">
        <f>ROUND((SUM(L105:L106))/1,2)</f>
        <v>0</v>
      </c>
      <c r="M107" s="10">
        <f>ROUND((SUM(M105:M106))/1,2)</f>
        <v>0</v>
      </c>
      <c r="N107" s="10"/>
      <c r="O107" s="10"/>
      <c r="P107" s="10"/>
      <c r="Q107" s="10"/>
      <c r="R107" s="10"/>
      <c r="S107" s="10">
        <f>ROUND((SUM(S105:S106))/1,2)</f>
        <v>0</v>
      </c>
      <c r="T107" s="10"/>
      <c r="U107" s="10"/>
      <c r="V107" s="199">
        <f>ROUND((SUM(V105:V106))/1,2)</f>
        <v>0</v>
      </c>
      <c r="W107" s="216"/>
      <c r="X107" s="139"/>
      <c r="Y107" s="139"/>
      <c r="Z107" s="139"/>
    </row>
    <row r="108" spans="1:26" x14ac:dyDescent="0.3">
      <c r="A108" s="1"/>
      <c r="B108" s="207"/>
      <c r="C108" s="1"/>
      <c r="D108" s="1"/>
      <c r="E108" s="1"/>
      <c r="F108" s="1"/>
      <c r="G108" s="167"/>
      <c r="H108" s="133"/>
      <c r="I108" s="1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1"/>
      <c r="C109" s="174">
        <v>99</v>
      </c>
      <c r="D109" s="311" t="s">
        <v>62</v>
      </c>
      <c r="E109" s="311"/>
      <c r="F109" s="10"/>
      <c r="G109" s="173"/>
      <c r="H109" s="140"/>
      <c r="I109" s="14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96"/>
      <c r="W109" s="216"/>
      <c r="X109" s="139"/>
      <c r="Y109" s="139"/>
      <c r="Z109" s="139"/>
    </row>
    <row r="110" spans="1:26" ht="25.05" customHeight="1" x14ac:dyDescent="0.3">
      <c r="A110" s="181"/>
      <c r="B110" s="212">
        <v>23</v>
      </c>
      <c r="C110" s="182" t="s">
        <v>126</v>
      </c>
      <c r="D110" s="310" t="s">
        <v>127</v>
      </c>
      <c r="E110" s="310"/>
      <c r="F110" s="175" t="s">
        <v>128</v>
      </c>
      <c r="G110" s="177">
        <v>618.57399999999996</v>
      </c>
      <c r="H110" s="176"/>
      <c r="I110" s="176">
        <f>ROUND(G110*(H110),2)</f>
        <v>0</v>
      </c>
      <c r="J110" s="175">
        <f>ROUND(G110*(N110),2)</f>
        <v>1224.78</v>
      </c>
      <c r="K110" s="180">
        <f>ROUND(G110*(O110),2)</f>
        <v>0</v>
      </c>
      <c r="L110" s="180"/>
      <c r="M110" s="180">
        <f>ROUND(G110*(H110),2)</f>
        <v>0</v>
      </c>
      <c r="N110" s="180">
        <v>1.98</v>
      </c>
      <c r="O110" s="180"/>
      <c r="P110" s="183"/>
      <c r="Q110" s="183"/>
      <c r="R110" s="183"/>
      <c r="S110" s="180">
        <f>ROUND(G110*(P110),3)</f>
        <v>0</v>
      </c>
      <c r="T110" s="180"/>
      <c r="U110" s="180"/>
      <c r="V110" s="197"/>
      <c r="W110" s="53"/>
      <c r="Z110">
        <v>0</v>
      </c>
    </row>
    <row r="111" spans="1:26" x14ac:dyDescent="0.3">
      <c r="A111" s="10"/>
      <c r="B111" s="211"/>
      <c r="C111" s="174">
        <v>99</v>
      </c>
      <c r="D111" s="311" t="s">
        <v>62</v>
      </c>
      <c r="E111" s="311"/>
      <c r="F111" s="10"/>
      <c r="G111" s="173"/>
      <c r="H111" s="140"/>
      <c r="I111" s="142">
        <f>ROUND((SUM(I109:I110))/1,2)</f>
        <v>0</v>
      </c>
      <c r="J111" s="10"/>
      <c r="K111" s="10"/>
      <c r="L111" s="10">
        <f>ROUND((SUM(L109:L110))/1,2)</f>
        <v>0</v>
      </c>
      <c r="M111" s="10">
        <f>ROUND((SUM(M109:M110))/1,2)</f>
        <v>0</v>
      </c>
      <c r="N111" s="10"/>
      <c r="O111" s="10"/>
      <c r="P111" s="191"/>
      <c r="Q111" s="1"/>
      <c r="R111" s="1"/>
      <c r="S111" s="191">
        <f>ROUND((SUM(S109:S110))/1,2)</f>
        <v>0</v>
      </c>
      <c r="T111" s="2"/>
      <c r="U111" s="2"/>
      <c r="V111" s="199">
        <f>ROUND((SUM(V109:V110))/1,2)</f>
        <v>0</v>
      </c>
      <c r="W111" s="53"/>
    </row>
    <row r="112" spans="1:26" x14ac:dyDescent="0.3">
      <c r="A112" s="1"/>
      <c r="B112" s="207"/>
      <c r="C112" s="1"/>
      <c r="D112" s="1"/>
      <c r="E112" s="1"/>
      <c r="F112" s="1"/>
      <c r="G112" s="167"/>
      <c r="H112" s="133"/>
      <c r="I112" s="1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211"/>
      <c r="C113" s="10"/>
      <c r="D113" s="312" t="s">
        <v>58</v>
      </c>
      <c r="E113" s="312"/>
      <c r="F113" s="10"/>
      <c r="G113" s="173"/>
      <c r="H113" s="140"/>
      <c r="I113" s="142">
        <f>ROUND((SUM(I77:I112))/2,2)</f>
        <v>0</v>
      </c>
      <c r="J113" s="10"/>
      <c r="K113" s="10"/>
      <c r="L113" s="10">
        <f>ROUND((SUM(L77:L112))/2,2)</f>
        <v>0</v>
      </c>
      <c r="M113" s="10">
        <f>ROUND((SUM(M77:M112))/2,2)</f>
        <v>0</v>
      </c>
      <c r="N113" s="10"/>
      <c r="O113" s="10"/>
      <c r="P113" s="191"/>
      <c r="Q113" s="1"/>
      <c r="R113" s="1"/>
      <c r="S113" s="191">
        <f>ROUND((SUM(S77:S112))/2,2)</f>
        <v>441.96</v>
      </c>
      <c r="T113" s="1"/>
      <c r="U113" s="1"/>
      <c r="V113" s="199">
        <f>ROUND((SUM(V77:V112))/2,2)</f>
        <v>0</v>
      </c>
      <c r="W113" s="53"/>
    </row>
    <row r="114" spans="1:26" x14ac:dyDescent="0.3">
      <c r="A114" s="1"/>
      <c r="B114" s="214"/>
      <c r="C114" s="192"/>
      <c r="D114" s="313" t="s">
        <v>63</v>
      </c>
      <c r="E114" s="313"/>
      <c r="F114" s="192"/>
      <c r="G114" s="193"/>
      <c r="H114" s="194"/>
      <c r="I114" s="194">
        <f>ROUND((SUM(I77:I113))/3,2)</f>
        <v>0</v>
      </c>
      <c r="J114" s="192"/>
      <c r="K114" s="192">
        <f>ROUND((SUM(K77:K113))/3,2)</f>
        <v>0</v>
      </c>
      <c r="L114" s="192">
        <f>ROUND((SUM(L77:L113))/3,2)</f>
        <v>0</v>
      </c>
      <c r="M114" s="192">
        <f>ROUND((SUM(M77:M113))/3,2)</f>
        <v>0</v>
      </c>
      <c r="N114" s="192"/>
      <c r="O114" s="192"/>
      <c r="P114" s="193"/>
      <c r="Q114" s="192"/>
      <c r="R114" s="192"/>
      <c r="S114" s="193">
        <f>ROUND((SUM(S77:S113))/3,2)</f>
        <v>441.96</v>
      </c>
      <c r="T114" s="192"/>
      <c r="U114" s="192"/>
      <c r="V114" s="201">
        <f>ROUND((SUM(V77:V113))/3,2)</f>
        <v>0</v>
      </c>
      <c r="W114" s="53"/>
      <c r="Z114">
        <f>(SUM(Z77:Z113))</f>
        <v>0</v>
      </c>
    </row>
  </sheetData>
  <mergeCells count="81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1:E101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99:E99"/>
    <mergeCell ref="D100:E100"/>
    <mergeCell ref="D110:E110"/>
    <mergeCell ref="D111:E111"/>
    <mergeCell ref="D113:E113"/>
    <mergeCell ref="D114:E114"/>
    <mergeCell ref="D102:E102"/>
    <mergeCell ref="D103:E103"/>
    <mergeCell ref="D105:E105"/>
    <mergeCell ref="D106:E106"/>
    <mergeCell ref="D107:E107"/>
    <mergeCell ref="D109:E109"/>
  </mergeCells>
  <hyperlinks>
    <hyperlink ref="B1:C1" location="A2:A2" tooltip="Klikni na prechod ku Kryciemu listu..." display="Krycí list rozpočtu" xr:uid="{3389AB57-33D4-4032-91D0-3BA15AEF249A}"/>
    <hyperlink ref="E1:F1" location="A54:A54" tooltip="Klikni na prechod ku rekapitulácii..." display="Rekapitulácia rozpočtu" xr:uid="{12380C4E-5088-4C3E-A165-52EA4B771B0D}"/>
    <hyperlink ref="H1:I1" location="B76:B76" tooltip="Klikni na prechod ku Rozpočet..." display="Rozpočet" xr:uid="{DBFB2048-9EE0-4816-8E5C-93F8E62C2A5C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Spevnená plocha pri cintoríne v intraviláne obce Žalobín na parcele 462-3 / SO 01 Spevnená plocha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15430</vt:lpstr>
      <vt:lpstr>'SO 15430'!Oblasť_tlače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2021-09-20T11:15:45Z</dcterms:created>
  <dcterms:modified xsi:type="dcterms:W3CDTF">2021-09-20T11:17:22Z</dcterms:modified>
</cp:coreProperties>
</file>